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ranz\Desktop\PDS PDFs\Impact Fees\"/>
    </mc:Choice>
  </mc:AlternateContent>
  <xr:revisionPtr revIDLastSave="0" documentId="8_{B5749A46-75F1-47C9-934A-F23BDC693C5E}" xr6:coauthVersionLast="47" xr6:coauthVersionMax="47" xr10:uidLastSave="{00000000-0000-0000-0000-000000000000}"/>
  <bookViews>
    <workbookView xWindow="28680" yWindow="-240" windowWidth="29040" windowHeight="15720" firstSheet="2" activeTab="2" xr2:uid="{34B71DD4-1125-4C33-9E99-37A4DA37641E}"/>
  </bookViews>
  <sheets>
    <sheet name="Prototype" sheetId="1" state="hidden" r:id="rId1"/>
    <sheet name="List" sheetId="2" state="hidden" r:id="rId2"/>
    <sheet name="Estimate" sheetId="4" r:id="rId3"/>
    <sheet name="Binding" sheetId="5" state="hidden" r:id="rId4"/>
  </sheets>
  <definedNames>
    <definedName name="Sqfoot">Prototype!$C$4</definedName>
  </definedNames>
  <calcPr calcId="191028"/>
  <customWorkbookViews>
    <customWorkbookView name="Web" guid="{BFB14368-D967-4D77-9641-179F9BA0E233}" includePrintSettings="0" includeHiddenRowCol="0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4" l="1"/>
  <c r="I5" i="5"/>
  <c r="H25" i="5"/>
  <c r="H21" i="5"/>
  <c r="H16" i="5"/>
  <c r="H25" i="4"/>
  <c r="H21" i="4"/>
  <c r="H16" i="4"/>
  <c r="H30" i="4" l="1"/>
  <c r="H30" i="5"/>
  <c r="H35" i="5" s="1"/>
  <c r="H40" i="5" s="1"/>
  <c r="H40" i="4" l="1"/>
  <c r="H21" i="1"/>
  <c r="H16" i="1"/>
  <c r="K6" i="2"/>
  <c r="K5" i="2"/>
  <c r="K4" i="2"/>
  <c r="K3" i="2"/>
  <c r="K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  <c r="H25" i="1" l="1"/>
  <c r="H30" i="1" l="1"/>
  <c r="H35" i="1" s="1"/>
  <c r="H40" i="1" l="1"/>
</calcChain>
</file>

<file path=xl/sharedStrings.xml><?xml version="1.0" encoding="utf-8"?>
<sst xmlns="http://schemas.openxmlformats.org/spreadsheetml/2006/main" count="165" uniqueCount="100">
  <si>
    <t>2024 IMPACT FEE ESTIMATOR</t>
  </si>
  <si>
    <t xml:space="preserve">For new development building permits completed after Feb. 1, 2024. This worksheet is a NON-BINDING ESTIMATE. For a Binding Pre-Determination, please contact </t>
  </si>
  <si>
    <t>Complete Section A by selecting an answer in the gray box. 
Complete Sections B and/or C if applicable</t>
  </si>
  <si>
    <t>SECTION A</t>
  </si>
  <si>
    <t>SECTION D</t>
  </si>
  <si>
    <t>To be completed by all applicants</t>
  </si>
  <si>
    <t>Automatically calculated based on input from sections A, B and C</t>
  </si>
  <si>
    <t>DEVELOPMENT TYPE:</t>
  </si>
  <si>
    <t>New Development</t>
  </si>
  <si>
    <t>IMPACT FEE:</t>
  </si>
  <si>
    <t>Based on Section A. Includes general government, sheriff and emergency management impact fees.</t>
  </si>
  <si>
    <t>CATEGORY AND/OR SQUARE FOOTAGE:</t>
  </si>
  <si>
    <t>Office</t>
  </si>
  <si>
    <t>PAYING BY CREDIT CARD:</t>
  </si>
  <si>
    <t>Yes</t>
  </si>
  <si>
    <t>FRENCHTOWN FIRE DISTRICT IMPACT FEE:</t>
  </si>
  <si>
    <t>Based on Section B.</t>
  </si>
  <si>
    <t>SECTION B</t>
  </si>
  <si>
    <t>To be completed by all applicants to determine if property is located within Frenchtown Fire District</t>
  </si>
  <si>
    <t>AREA IMPACT FEE:</t>
  </si>
  <si>
    <t>Based on Section C. Includes shared use paths and parks impact fees.</t>
  </si>
  <si>
    <t>FIRE DISTRICT LOOKUP LINK:</t>
  </si>
  <si>
    <t>CLICK HERE</t>
  </si>
  <si>
    <t>ADMINISTRATION FEE:</t>
  </si>
  <si>
    <t>LOCATED WITHIN FRENCHTOWN FIRE DISTRICT?</t>
  </si>
  <si>
    <t>5% of total impact fees.</t>
  </si>
  <si>
    <t>SECTION C</t>
  </si>
  <si>
    <t>CREDIT CARD FEE:</t>
  </si>
  <si>
    <t>To be completed by RESIDENTIAL applicants only</t>
  </si>
  <si>
    <t>3% of total impact and administrative fees. Applied only to credit card payments.</t>
  </si>
  <si>
    <t>SERVICE AREA LOCATION LOOKUP LINK:</t>
  </si>
  <si>
    <t>TOTAL ESTIMATED FEE:</t>
  </si>
  <si>
    <t>Total estimated fee due, including 5% administrative fee and 3% credit card fee</t>
  </si>
  <si>
    <t>SERVICE AREA:</t>
  </si>
  <si>
    <t>Frenchtown</t>
  </si>
  <si>
    <t>DEVELOPMENT TYPE</t>
  </si>
  <si>
    <t>CATEGORY</t>
  </si>
  <si>
    <t>SQUARE FOOTAGE</t>
  </si>
  <si>
    <t>SUBTOTAL IMPACT FEE</t>
  </si>
  <si>
    <t>GENERAL GOVERNMENT IMPACT FEE</t>
  </si>
  <si>
    <t>SHERIFF IMPACT FEE</t>
  </si>
  <si>
    <t>EMERGENCY MANAGEMENT IMPACT FEE</t>
  </si>
  <si>
    <t>FRENCHTOWN FIRE DISTRICT</t>
  </si>
  <si>
    <t>FRENCHTOWN FIRE IMPACT</t>
  </si>
  <si>
    <t>COMMUNITY</t>
  </si>
  <si>
    <t>AREA CALCULATION</t>
  </si>
  <si>
    <t>CENTRAL SUBTOTAL</t>
  </si>
  <si>
    <t>SEELEY SUBTOTAL</t>
  </si>
  <si>
    <t>BONNER SUBTOTAL</t>
  </si>
  <si>
    <t>FRENCHTOWN SUBTOTAL</t>
  </si>
  <si>
    <t>LOLO SUBTOTAL</t>
  </si>
  <si>
    <t>CENTRAL SHARED USE PATH</t>
  </si>
  <si>
    <t>SEELEY SHARED USE PATH</t>
  </si>
  <si>
    <t>BONNER SHARED USE PATH</t>
  </si>
  <si>
    <t>FRENCHTOWN SHARED USE PATH</t>
  </si>
  <si>
    <t>LOLO SHARED USE PATH</t>
  </si>
  <si>
    <t>CENTRAL PARKS IMPACT</t>
  </si>
  <si>
    <t>SEELEY PARKS IMPACT</t>
  </si>
  <si>
    <t>BONNER PARKS IMPACT</t>
  </si>
  <si>
    <t>FRENCHTOWN PARKS IMPACT</t>
  </si>
  <si>
    <t>LOLO PARKS IMPACT</t>
  </si>
  <si>
    <t>Industrial</t>
  </si>
  <si>
    <t>Central</t>
  </si>
  <si>
    <t>Previously Issued Building Permit</t>
  </si>
  <si>
    <t>Institutional</t>
  </si>
  <si>
    <t>No</t>
  </si>
  <si>
    <t>Seeley</t>
  </si>
  <si>
    <t>No Net Increase in Square Footage</t>
  </si>
  <si>
    <t>Retail/Commercial</t>
  </si>
  <si>
    <t>Bonner/East Missoula</t>
  </si>
  <si>
    <t>Other Uses</t>
  </si>
  <si>
    <t>Development Agreements</t>
  </si>
  <si>
    <t>Residential</t>
  </si>
  <si>
    <t>Residential &lt;750</t>
  </si>
  <si>
    <t>Lolo</t>
  </si>
  <si>
    <t>Residential 751-1000</t>
  </si>
  <si>
    <t>Residential 1001-1250</t>
  </si>
  <si>
    <t>Residential 1251-1500</t>
  </si>
  <si>
    <t>Residential 1501-1750</t>
  </si>
  <si>
    <t>Residential 1751-2000</t>
  </si>
  <si>
    <t>Residential 2001-2250</t>
  </si>
  <si>
    <t>Residential 2251-2500</t>
  </si>
  <si>
    <t>Residential 2501-2750</t>
  </si>
  <si>
    <t>Residential 2751-3000</t>
  </si>
  <si>
    <t>Residential 3001-3250</t>
  </si>
  <si>
    <t>Residential 3251-3500</t>
  </si>
  <si>
    <t>Residential 3501-3750</t>
  </si>
  <si>
    <t>Residential 3751-4000</t>
  </si>
  <si>
    <t xml:space="preserve">2024 IMPACT FEE ESTIMATOR </t>
  </si>
  <si>
    <t>Complete Section A and B by selecting an answer in the gray box. 
Complete Section C if applicable.</t>
  </si>
  <si>
    <t>AREA LOCATION LOOKUP LINK:</t>
  </si>
  <si>
    <t>AREA:</t>
  </si>
  <si>
    <t>2024 IMPACT FEE BINDING PRE-DETERMINATION</t>
  </si>
  <si>
    <t>This worksheet is a BINDING PRE-DETERMINATION and is good for 90 days.</t>
  </si>
  <si>
    <t>Dated this:</t>
  </si>
  <si>
    <t>Good until:</t>
  </si>
  <si>
    <t>Residential 4001+</t>
  </si>
  <si>
    <t>3.2% of total impact and administrative fees. Applied only to credit card payments.</t>
  </si>
  <si>
    <t>Total estimated fee due, including 5% administrative fee and 3.2% credit card fee</t>
  </si>
  <si>
    <t>For new development building permits and land use/zoning compliance permits completed after Jul. 1, 2024. This worksheet is a NON-BINDING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</si>
</sst>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b/>
      <sz val="16"/>
      <color theme="1"/>
      <name val="Avenir Next LT Pro"/>
      <family val="2"/>
    </font>
    <font>
      <sz val="10"/>
      <color theme="1"/>
      <name val="Calibri"/>
      <family val="2"/>
      <scheme val="minor"/>
    </font>
    <font>
      <sz val="14"/>
      <color theme="0"/>
      <name val="Avenir Next LT Pro"/>
      <family val="2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688898"/>
        <bgColor indexed="64"/>
      </patternFill>
    </fill>
    <fill>
      <patternFill patternType="solid">
        <fgColor rgb="FFACB55C"/>
        <bgColor indexed="64"/>
      </patternFill>
    </fill>
    <fill>
      <patternFill patternType="solid">
        <fgColor rgb="FF38444B"/>
        <bgColor indexed="64"/>
      </patternFill>
    </fill>
    <fill>
      <patternFill patternType="solid">
        <fgColor rgb="FFE3E1D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3" xfId="0" applyFont="1" applyBorder="1" applyAlignment="1">
      <alignment horizontal="left" wrapText="1"/>
    </xf>
    <xf numFmtId="0" fontId="0" fillId="0" borderId="1" xfId="0" applyBorder="1"/>
    <xf numFmtId="0" fontId="0" fillId="0" borderId="14" xfId="0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10" fillId="0" borderId="3" xfId="0" applyFont="1" applyBorder="1"/>
    <xf numFmtId="0" fontId="11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center"/>
      <protection hidden="1"/>
    </xf>
    <xf numFmtId="164" fontId="7" fillId="2" borderId="2" xfId="0" applyNumberFormat="1" applyFont="1" applyFill="1" applyBorder="1" applyAlignment="1" applyProtection="1">
      <alignment horizontal="center" vertical="center"/>
      <protection hidden="1"/>
    </xf>
    <xf numFmtId="164" fontId="7" fillId="2" borderId="3" xfId="0" applyNumberFormat="1" applyFont="1" applyFill="1" applyBorder="1" applyAlignment="1" applyProtection="1">
      <alignment horizontal="center" vertical="center"/>
      <protection hidden="1"/>
    </xf>
    <xf numFmtId="164" fontId="7" fillId="2" borderId="4" xfId="0" applyNumberFormat="1" applyFont="1" applyFill="1" applyBorder="1" applyAlignment="1" applyProtection="1">
      <alignment horizontal="center" vertical="center"/>
      <protection hidden="1"/>
    </xf>
    <xf numFmtId="164" fontId="7" fillId="2" borderId="5" xfId="0" applyNumberFormat="1" applyFont="1" applyFill="1" applyBorder="1" applyAlignment="1" applyProtection="1">
      <alignment horizontal="center" vertical="center"/>
      <protection hidden="1"/>
    </xf>
    <xf numFmtId="164" fontId="7" fillId="2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7" fillId="4" borderId="2" xfId="0" applyNumberFormat="1" applyFont="1" applyFill="1" applyBorder="1" applyAlignment="1" applyProtection="1">
      <alignment horizontal="center" vertical="center"/>
      <protection hidden="1"/>
    </xf>
    <xf numFmtId="164" fontId="7" fillId="4" borderId="3" xfId="0" applyNumberFormat="1" applyFont="1" applyFill="1" applyBorder="1" applyAlignment="1" applyProtection="1">
      <alignment horizontal="center" vertical="center"/>
      <protection hidden="1"/>
    </xf>
    <xf numFmtId="164" fontId="7" fillId="4" borderId="4" xfId="0" applyNumberFormat="1" applyFont="1" applyFill="1" applyBorder="1" applyAlignment="1" applyProtection="1">
      <alignment horizontal="center" vertical="center"/>
      <protection hidden="1"/>
    </xf>
    <xf numFmtId="164" fontId="7" fillId="4" borderId="5" xfId="0" applyNumberFormat="1" applyFont="1" applyFill="1" applyBorder="1" applyAlignment="1" applyProtection="1">
      <alignment horizontal="center" vertical="center"/>
      <protection hidden="1"/>
    </xf>
    <xf numFmtId="164" fontId="7" fillId="4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3" borderId="9" xfId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14" fontId="10" fillId="0" borderId="4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88898"/>
      <color rgb="FF395F6F"/>
      <color rgb="FF38444B"/>
      <color rgb="FFACB55C"/>
      <color rgb="FFE3E1DC"/>
      <color rgb="FFC9A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2</xdr:col>
      <xdr:colOff>912199</xdr:colOff>
      <xdr:row>5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1DBDD7-72DE-B477-9F30-F5F43296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426674" cy="914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146050</xdr:rowOff>
    </xdr:from>
    <xdr:to>
      <xdr:col>3</xdr:col>
      <xdr:colOff>35899</xdr:colOff>
      <xdr:row>5</xdr:row>
      <xdr:rowOff>111124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4FA66-6531-4160-A8FB-94FDFA3FF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46050"/>
          <a:ext cx="2544149" cy="1019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2</xdr:col>
      <xdr:colOff>883624</xdr:colOff>
      <xdr:row>5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8F7E7-EABD-41B9-9330-57513444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369524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s.missoulacounty.us/PropertyFastFact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perience.arcgis.com/experience/031eee7bba9145c9b3a24b2974baf010/" TargetMode="External"/><Relationship Id="rId1" Type="http://schemas.openxmlformats.org/officeDocument/2006/relationships/hyperlink" Target="https://experience.arcgis.com/experience/031eee7bba9145c9b3a24b2974baf010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gis.missoulacounty.us/PropertyFastF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E7FA-6CC7-4CEA-A791-84F88217C7EC}">
  <dimension ref="A1:I43"/>
  <sheetViews>
    <sheetView showGridLines="0" showRowColHeaders="0" showRuler="0" view="pageLayout" zoomScaleNormal="100" workbookViewId="0">
      <selection activeCell="C42" sqref="C42:C43"/>
    </sheetView>
  </sheetViews>
  <sheetFormatPr defaultRowHeight="15" x14ac:dyDescent="0.25"/>
  <cols>
    <col min="1" max="1" width="10.85546875" customWidth="1"/>
    <col min="2" max="2" width="9.85546875" customWidth="1"/>
    <col min="3" max="3" width="13.7109375" customWidth="1"/>
    <col min="4" max="4" width="5.5703125" customWidth="1"/>
    <col min="8" max="8" width="9.140625" customWidth="1"/>
    <col min="9" max="9" width="11" customWidth="1"/>
  </cols>
  <sheetData>
    <row r="1" spans="1:9" ht="18.75" customHeight="1" x14ac:dyDescent="0.25">
      <c r="A1" s="10"/>
      <c r="B1" s="11"/>
      <c r="C1" s="11"/>
      <c r="D1" s="12"/>
      <c r="E1" s="69" t="s">
        <v>0</v>
      </c>
      <c r="F1" s="69"/>
      <c r="G1" s="69"/>
      <c r="H1" s="69"/>
      <c r="I1" s="70"/>
    </row>
    <row r="2" spans="1:9" ht="15" customHeight="1" x14ac:dyDescent="0.25">
      <c r="A2" s="5"/>
      <c r="D2" s="13"/>
      <c r="E2" s="71"/>
      <c r="F2" s="71"/>
      <c r="G2" s="71"/>
      <c r="H2" s="71"/>
      <c r="I2" s="72"/>
    </row>
    <row r="3" spans="1:9" ht="15" customHeight="1" x14ac:dyDescent="0.25">
      <c r="A3" s="5"/>
      <c r="D3" s="14"/>
      <c r="E3" s="65" t="s">
        <v>1</v>
      </c>
      <c r="F3" s="65"/>
      <c r="G3" s="65"/>
      <c r="H3" s="65"/>
      <c r="I3" s="66"/>
    </row>
    <row r="4" spans="1:9" x14ac:dyDescent="0.25">
      <c r="A4" s="5"/>
      <c r="D4" s="14"/>
      <c r="E4" s="65"/>
      <c r="F4" s="65"/>
      <c r="G4" s="65"/>
      <c r="H4" s="65"/>
      <c r="I4" s="66"/>
    </row>
    <row r="5" spans="1:9" x14ac:dyDescent="0.25">
      <c r="A5" s="5"/>
      <c r="D5" s="14"/>
      <c r="E5" s="65"/>
      <c r="F5" s="65"/>
      <c r="G5" s="65"/>
      <c r="H5" s="65"/>
      <c r="I5" s="66"/>
    </row>
    <row r="6" spans="1:9" ht="15.75" thickBot="1" x14ac:dyDescent="0.3">
      <c r="A6" s="7"/>
      <c r="B6" s="8"/>
      <c r="C6" s="8"/>
      <c r="D6" s="8"/>
      <c r="E6" s="67"/>
      <c r="F6" s="67"/>
      <c r="G6" s="67"/>
      <c r="H6" s="67"/>
      <c r="I6" s="68"/>
    </row>
    <row r="7" spans="1:9" ht="15.75" thickBot="1" x14ac:dyDescent="0.3">
      <c r="C7" s="2"/>
    </row>
    <row r="8" spans="1:9" ht="15" customHeight="1" x14ac:dyDescent="0.25">
      <c r="A8" s="73" t="s">
        <v>2</v>
      </c>
      <c r="B8" s="74"/>
      <c r="C8" s="74"/>
      <c r="D8" s="74"/>
      <c r="E8" s="74"/>
      <c r="F8" s="74"/>
      <c r="G8" s="74"/>
      <c r="H8" s="74"/>
      <c r="I8" s="75"/>
    </row>
    <row r="9" spans="1:9" ht="15.75" thickBot="1" x14ac:dyDescent="0.3">
      <c r="A9" s="76"/>
      <c r="B9" s="77"/>
      <c r="C9" s="77"/>
      <c r="D9" s="77"/>
      <c r="E9" s="77"/>
      <c r="F9" s="77"/>
      <c r="G9" s="77"/>
      <c r="H9" s="77"/>
      <c r="I9" s="78"/>
    </row>
    <row r="10" spans="1:9" ht="15.75" thickBot="1" x14ac:dyDescent="0.3"/>
    <row r="11" spans="1:9" ht="18.75" x14ac:dyDescent="0.3">
      <c r="A11" s="84" t="s">
        <v>3</v>
      </c>
      <c r="B11" s="85"/>
      <c r="C11" s="86"/>
      <c r="E11" s="79" t="s">
        <v>4</v>
      </c>
      <c r="F11" s="80"/>
      <c r="G11" s="80"/>
      <c r="H11" s="80"/>
      <c r="I11" s="81"/>
    </row>
    <row r="12" spans="1:9" ht="15" customHeight="1" x14ac:dyDescent="0.25">
      <c r="A12" s="87" t="s">
        <v>5</v>
      </c>
      <c r="B12" s="88"/>
      <c r="C12" s="89"/>
      <c r="E12" s="44" t="s">
        <v>6</v>
      </c>
      <c r="F12" s="45"/>
      <c r="G12" s="45"/>
      <c r="H12" s="45"/>
      <c r="I12" s="46"/>
    </row>
    <row r="13" spans="1:9" x14ac:dyDescent="0.25">
      <c r="A13" s="87"/>
      <c r="B13" s="88"/>
      <c r="C13" s="89"/>
      <c r="E13" s="44"/>
      <c r="F13" s="45"/>
      <c r="G13" s="45"/>
      <c r="H13" s="45"/>
      <c r="I13" s="46"/>
    </row>
    <row r="14" spans="1:9" ht="15.75" thickBot="1" x14ac:dyDescent="0.3">
      <c r="A14" s="5"/>
      <c r="C14" s="6"/>
      <c r="E14" s="5"/>
      <c r="I14" s="6"/>
    </row>
    <row r="15" spans="1:9" x14ac:dyDescent="0.25">
      <c r="A15" s="5" t="s">
        <v>7</v>
      </c>
      <c r="C15" s="90" t="s">
        <v>8</v>
      </c>
      <c r="E15" s="5"/>
      <c r="I15" s="6"/>
    </row>
    <row r="16" spans="1:9" x14ac:dyDescent="0.25">
      <c r="A16" s="5"/>
      <c r="C16" s="91"/>
      <c r="E16" s="5" t="s">
        <v>9</v>
      </c>
      <c r="H16" s="29">
        <f>IFERROR(IF($C$15="New Development", (_xlfn.XLOOKUP(C18, List!C2:C20, List!D2:D20)), 0), 0)</f>
        <v>954</v>
      </c>
      <c r="I16" s="30"/>
    </row>
    <row r="17" spans="1:9" ht="15.75" thickBot="1" x14ac:dyDescent="0.3">
      <c r="A17" s="5"/>
      <c r="C17" s="6"/>
      <c r="E17" s="82" t="s">
        <v>10</v>
      </c>
      <c r="F17" s="83"/>
      <c r="G17" s="83"/>
      <c r="H17" s="31"/>
      <c r="I17" s="32"/>
    </row>
    <row r="18" spans="1:9" x14ac:dyDescent="0.25">
      <c r="A18" s="53" t="s">
        <v>11</v>
      </c>
      <c r="B18" s="54"/>
      <c r="C18" s="90" t="s">
        <v>12</v>
      </c>
      <c r="E18" s="82"/>
      <c r="F18" s="83"/>
      <c r="G18" s="83"/>
      <c r="H18" s="31"/>
      <c r="I18" s="32"/>
    </row>
    <row r="19" spans="1:9" ht="15" customHeight="1" thickBot="1" x14ac:dyDescent="0.3">
      <c r="A19" s="53"/>
      <c r="B19" s="54"/>
      <c r="C19" s="91"/>
      <c r="E19" s="82"/>
      <c r="F19" s="83"/>
      <c r="G19" s="83"/>
      <c r="H19" s="33"/>
      <c r="I19" s="34"/>
    </row>
    <row r="20" spans="1:9" ht="15.75" thickBot="1" x14ac:dyDescent="0.3">
      <c r="A20" s="23"/>
      <c r="B20" s="24"/>
      <c r="C20" s="19"/>
      <c r="E20" s="5"/>
      <c r="I20" s="6"/>
    </row>
    <row r="21" spans="1:9" ht="30" customHeight="1" thickBot="1" x14ac:dyDescent="0.3">
      <c r="A21" s="37" t="s">
        <v>13</v>
      </c>
      <c r="B21" s="38"/>
      <c r="C21" s="20" t="s">
        <v>14</v>
      </c>
      <c r="E21" s="39" t="s">
        <v>15</v>
      </c>
      <c r="F21" s="40"/>
      <c r="G21" s="40"/>
      <c r="H21" s="29">
        <f>IFERROR(IF(C31="yes", (_xlfn.XLOOKUP(C18, List!C2:C20, List!I2:I20)), 0), 0)</f>
        <v>1310</v>
      </c>
      <c r="I21" s="30"/>
    </row>
    <row r="22" spans="1:9" ht="15.75" customHeight="1" thickBot="1" x14ac:dyDescent="0.3">
      <c r="E22" s="27" t="s">
        <v>16</v>
      </c>
      <c r="F22" s="28"/>
      <c r="G22" s="24"/>
      <c r="H22" s="31"/>
      <c r="I22" s="32"/>
    </row>
    <row r="23" spans="1:9" ht="19.5" customHeight="1" thickBot="1" x14ac:dyDescent="0.35">
      <c r="A23" s="62" t="s">
        <v>17</v>
      </c>
      <c r="B23" s="63"/>
      <c r="C23" s="64"/>
      <c r="E23" s="25"/>
      <c r="F23" s="26"/>
      <c r="G23" s="24"/>
      <c r="H23" s="33"/>
      <c r="I23" s="34"/>
    </row>
    <row r="24" spans="1:9" ht="15" customHeight="1" thickBot="1" x14ac:dyDescent="0.3">
      <c r="A24" s="41" t="s">
        <v>18</v>
      </c>
      <c r="B24" s="42"/>
      <c r="C24" s="43"/>
      <c r="E24" s="5"/>
      <c r="I24" s="6"/>
    </row>
    <row r="25" spans="1:9" ht="15" customHeight="1" x14ac:dyDescent="0.25">
      <c r="A25" s="44"/>
      <c r="B25" s="45"/>
      <c r="C25" s="46"/>
      <c r="E25" s="5" t="s">
        <v>19</v>
      </c>
      <c r="H25" s="29">
        <f>IFERROR(_xlfn.XLOOKUP($C$42, List!$J$2:$J$6, List!$K$2:$K$6), 0)</f>
        <v>0</v>
      </c>
      <c r="I25" s="30"/>
    </row>
    <row r="26" spans="1:9" ht="15.75" customHeight="1" x14ac:dyDescent="0.25">
      <c r="A26" s="44"/>
      <c r="B26" s="45"/>
      <c r="C26" s="46"/>
      <c r="E26" s="27" t="s">
        <v>20</v>
      </c>
      <c r="F26" s="28"/>
      <c r="G26" s="28"/>
      <c r="H26" s="31"/>
      <c r="I26" s="32"/>
    </row>
    <row r="27" spans="1:9" ht="15.75" customHeight="1" thickBot="1" x14ac:dyDescent="0.3">
      <c r="A27" s="5"/>
      <c r="C27" s="6"/>
      <c r="E27" s="27"/>
      <c r="F27" s="28"/>
      <c r="G27" s="28"/>
      <c r="H27" s="31"/>
      <c r="I27" s="32"/>
    </row>
    <row r="28" spans="1:9" ht="15.75" thickBot="1" x14ac:dyDescent="0.3">
      <c r="A28" s="53" t="s">
        <v>21</v>
      </c>
      <c r="B28" s="54"/>
      <c r="C28" s="55" t="s">
        <v>22</v>
      </c>
      <c r="E28" s="27"/>
      <c r="F28" s="28"/>
      <c r="G28" s="28"/>
      <c r="H28" s="33"/>
      <c r="I28" s="34"/>
    </row>
    <row r="29" spans="1:9" ht="19.5" thickBot="1" x14ac:dyDescent="0.3">
      <c r="A29" s="53"/>
      <c r="B29" s="54"/>
      <c r="C29" s="56"/>
      <c r="E29" s="9"/>
      <c r="F29" s="18"/>
      <c r="G29" s="18"/>
      <c r="H29" s="16"/>
      <c r="I29" s="17"/>
    </row>
    <row r="30" spans="1:9" ht="15" customHeight="1" thickBot="1" x14ac:dyDescent="0.3">
      <c r="A30" s="5"/>
      <c r="C30" s="6"/>
      <c r="E30" s="5" t="s">
        <v>23</v>
      </c>
      <c r="H30" s="29">
        <f>(SUM(H16,H21,H25))*0.05</f>
        <v>113.2</v>
      </c>
      <c r="I30" s="30"/>
    </row>
    <row r="31" spans="1:9" ht="15" customHeight="1" x14ac:dyDescent="0.25">
      <c r="A31" s="53" t="s">
        <v>24</v>
      </c>
      <c r="B31" s="54"/>
      <c r="C31" s="57" t="s">
        <v>14</v>
      </c>
      <c r="E31" s="27" t="s">
        <v>25</v>
      </c>
      <c r="F31" s="28"/>
      <c r="G31" s="28"/>
      <c r="H31" s="31"/>
      <c r="I31" s="32"/>
    </row>
    <row r="32" spans="1:9" ht="15" customHeight="1" x14ac:dyDescent="0.25">
      <c r="A32" s="53"/>
      <c r="B32" s="54"/>
      <c r="C32" s="61"/>
      <c r="E32" s="27"/>
      <c r="F32" s="28"/>
      <c r="G32" s="28"/>
      <c r="H32" s="31"/>
      <c r="I32" s="32"/>
    </row>
    <row r="33" spans="1:9" ht="15.75" thickBot="1" x14ac:dyDescent="0.3">
      <c r="A33" s="37"/>
      <c r="B33" s="38"/>
      <c r="C33" s="58"/>
      <c r="E33" s="27"/>
      <c r="F33" s="28"/>
      <c r="G33" s="28"/>
      <c r="H33" s="33"/>
      <c r="I33" s="34"/>
    </row>
    <row r="34" spans="1:9" ht="15.75" customHeight="1" thickBot="1" x14ac:dyDescent="0.3">
      <c r="E34" s="9"/>
      <c r="F34" s="18"/>
      <c r="G34" s="18"/>
      <c r="H34" s="16"/>
      <c r="I34" s="17"/>
    </row>
    <row r="35" spans="1:9" ht="19.5" thickBot="1" x14ac:dyDescent="0.35">
      <c r="A35" s="62" t="s">
        <v>26</v>
      </c>
      <c r="B35" s="63"/>
      <c r="C35" s="64"/>
      <c r="E35" s="5" t="s">
        <v>27</v>
      </c>
      <c r="H35" s="29">
        <f>IFERROR(IF($C$21="Yes", (H30*0.03), 0), 0)</f>
        <v>3.3959999999999999</v>
      </c>
      <c r="I35" s="30"/>
    </row>
    <row r="36" spans="1:9" ht="15" customHeight="1" x14ac:dyDescent="0.25">
      <c r="A36" s="44" t="s">
        <v>28</v>
      </c>
      <c r="B36" s="45"/>
      <c r="C36" s="46"/>
      <c r="E36" s="27" t="s">
        <v>29</v>
      </c>
      <c r="F36" s="28"/>
      <c r="G36" s="28"/>
      <c r="H36" s="31"/>
      <c r="I36" s="32"/>
    </row>
    <row r="37" spans="1:9" ht="15.75" customHeight="1" x14ac:dyDescent="0.25">
      <c r="A37" s="44"/>
      <c r="B37" s="45"/>
      <c r="C37" s="46"/>
      <c r="E37" s="27"/>
      <c r="F37" s="28"/>
      <c r="G37" s="28"/>
      <c r="H37" s="31"/>
      <c r="I37" s="32"/>
    </row>
    <row r="38" spans="1:9" ht="15.75" thickBot="1" x14ac:dyDescent="0.3">
      <c r="A38" s="5"/>
      <c r="C38" s="6"/>
      <c r="E38" s="27"/>
      <c r="F38" s="28"/>
      <c r="G38" s="28"/>
      <c r="H38" s="33"/>
      <c r="I38" s="34"/>
    </row>
    <row r="39" spans="1:9" ht="15.75" thickBot="1" x14ac:dyDescent="0.3">
      <c r="A39" s="53" t="s">
        <v>30</v>
      </c>
      <c r="B39" s="54"/>
      <c r="C39" s="59" t="s">
        <v>22</v>
      </c>
      <c r="E39" s="5"/>
      <c r="I39" s="6"/>
    </row>
    <row r="40" spans="1:9" ht="15.75" thickBot="1" x14ac:dyDescent="0.3">
      <c r="A40" s="53"/>
      <c r="B40" s="54"/>
      <c r="C40" s="60"/>
      <c r="E40" s="5" t="s">
        <v>31</v>
      </c>
      <c r="H40" s="47">
        <f>SUM(H16,H21,H25,H30,H35)</f>
        <v>2380.596</v>
      </c>
      <c r="I40" s="48"/>
    </row>
    <row r="41" spans="1:9" ht="15.75" thickBot="1" x14ac:dyDescent="0.3">
      <c r="A41" s="5"/>
      <c r="C41" s="6"/>
      <c r="E41" s="27" t="s">
        <v>32</v>
      </c>
      <c r="F41" s="28"/>
      <c r="G41" s="28"/>
      <c r="H41" s="49"/>
      <c r="I41" s="50"/>
    </row>
    <row r="42" spans="1:9" ht="15" customHeight="1" x14ac:dyDescent="0.25">
      <c r="A42" s="5" t="s">
        <v>33</v>
      </c>
      <c r="C42" s="57" t="s">
        <v>34</v>
      </c>
      <c r="E42" s="27"/>
      <c r="F42" s="28"/>
      <c r="G42" s="28"/>
      <c r="H42" s="49"/>
      <c r="I42" s="50"/>
    </row>
    <row r="43" spans="1:9" ht="15.75" thickBot="1" x14ac:dyDescent="0.3">
      <c r="A43" s="7"/>
      <c r="B43" s="8"/>
      <c r="C43" s="58"/>
      <c r="E43" s="35"/>
      <c r="F43" s="36"/>
      <c r="G43" s="36"/>
      <c r="H43" s="51"/>
      <c r="I43" s="52"/>
    </row>
  </sheetData>
  <sheetProtection selectLockedCells="1"/>
  <customSheetViews>
    <customSheetView guid="{BFB14368-D967-4D77-9641-179F9BA0E233}" showPageBreaks="1" showGridLines="0" view="pageLayout">
      <selection activeCell="C42" sqref="C42:C43"/>
    </customSheetView>
  </customSheetViews>
  <mergeCells count="35">
    <mergeCell ref="E3:I6"/>
    <mergeCell ref="E1:I2"/>
    <mergeCell ref="A8:I9"/>
    <mergeCell ref="H16:I19"/>
    <mergeCell ref="E11:I11"/>
    <mergeCell ref="E12:I13"/>
    <mergeCell ref="E17:G19"/>
    <mergeCell ref="A11:C11"/>
    <mergeCell ref="A12:C13"/>
    <mergeCell ref="C15:C16"/>
    <mergeCell ref="C18:C19"/>
    <mergeCell ref="A18:B19"/>
    <mergeCell ref="E36:G38"/>
    <mergeCell ref="E26:G28"/>
    <mergeCell ref="E31:G33"/>
    <mergeCell ref="A23:C23"/>
    <mergeCell ref="A31:B33"/>
    <mergeCell ref="A35:C35"/>
    <mergeCell ref="A36:C37"/>
    <mergeCell ref="E22:F22"/>
    <mergeCell ref="H35:I38"/>
    <mergeCell ref="E41:G43"/>
    <mergeCell ref="A21:B21"/>
    <mergeCell ref="E21:G21"/>
    <mergeCell ref="A24:C26"/>
    <mergeCell ref="H40:I43"/>
    <mergeCell ref="A28:B29"/>
    <mergeCell ref="C28:C29"/>
    <mergeCell ref="H25:I28"/>
    <mergeCell ref="H30:I33"/>
    <mergeCell ref="C42:C43"/>
    <mergeCell ref="A39:B40"/>
    <mergeCell ref="C39:C40"/>
    <mergeCell ref="H21:I23"/>
    <mergeCell ref="C31:C33"/>
  </mergeCells>
  <hyperlinks>
    <hyperlink ref="C28:C29" r:id="rId1" display="CLICK HERE" xr:uid="{7654BCBD-FE41-4D08-9EC8-614C1C892C73}"/>
  </hyperlinks>
  <pageMargins left="0.7" right="0.7" top="0.75" bottom="0.75" header="0.3" footer="0.3"/>
  <pageSetup orientation="portrait" r:id="rId2"/>
  <headerFooter>
    <oddHeader xml:space="preserve">&amp;C     
</oddHeader>
    <oddFooter xml:space="preserve">&amp;C     
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4821701-A960-4736-AA3C-BF0E5C20A5EC}">
          <x14:formula1>
            <xm:f>List!$A$2:$A$3</xm:f>
          </x14:formula1>
          <xm:sqref>C2</xm:sqref>
        </x14:dataValidation>
        <x14:dataValidation type="list" allowBlank="1" showInputMessage="1" showErrorMessage="1" xr:uid="{A4BA1683-E88C-49F1-89B7-6A6DD70F65EF}">
          <x14:formula1>
            <xm:f>List!$C$6:$C$9</xm:f>
          </x14:formula1>
          <xm:sqref>C4</xm:sqref>
        </x14:dataValidation>
        <x14:dataValidation type="list" allowBlank="1" showInputMessage="1" showErrorMessage="1" xr:uid="{30AA72D7-8C0B-473F-A5A2-03FD6F22B456}">
          <x14:formula1>
            <xm:f>List!$B$2:$B$5</xm:f>
          </x14:formula1>
          <xm:sqref>C3</xm:sqref>
        </x14:dataValidation>
        <x14:dataValidation type="list" allowBlank="1" showInputMessage="1" showErrorMessage="1" promptTitle="Select One" prompt="Must select one from the drop down list" xr:uid="{AEBF94A8-F6CA-4723-AB69-50596542260B}">
          <x14:formula1>
            <xm:f>List!$A$2:$A$6</xm:f>
          </x14:formula1>
          <xm:sqref>C15</xm:sqref>
        </x14:dataValidation>
        <x14:dataValidation type="list" allowBlank="1" showInputMessage="1" showErrorMessage="1" promptTitle="Select One" prompt="Must select one from the drop down list" xr:uid="{85D9446D-8D54-439D-B201-90932AB73BCC}">
          <x14:formula1>
            <xm:f>List!$C$2:$C$20</xm:f>
          </x14:formula1>
          <xm:sqref>C18</xm:sqref>
        </x14:dataValidation>
        <x14:dataValidation type="list" allowBlank="1" showInputMessage="1" showErrorMessage="1" promptTitle="Select One" prompt="Must select one from the drop down list" xr:uid="{FB952116-44D3-4E36-9A16-8E4885956DEF}">
          <x14:formula1>
            <xm:f>List!$J$2:$J$6</xm:f>
          </x14:formula1>
          <xm:sqref>C42</xm:sqref>
        </x14:dataValidation>
        <x14:dataValidation type="list" allowBlank="1" showInputMessage="1" showErrorMessage="1" promptTitle="Select One" prompt="Must select one from the drop down list" xr:uid="{0928034F-1943-4C1D-AC9D-66449A4CB9EA}">
          <x14:formula1>
            <xm:f>List!$H$2:$H$3</xm:f>
          </x14:formula1>
          <xm:sqref>C31 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1BE0-73BA-42C6-99C3-4090EFB4D72F}">
  <sheetPr>
    <pageSetUpPr autoPageBreaks="0"/>
  </sheetPr>
  <dimension ref="A1:Z20"/>
  <sheetViews>
    <sheetView workbookViewId="0">
      <selection activeCell="A2" sqref="A2:A6"/>
    </sheetView>
  </sheetViews>
  <sheetFormatPr defaultRowHeight="15" x14ac:dyDescent="0.25"/>
  <cols>
    <col min="1" max="1" width="32.85546875" customWidth="1"/>
    <col min="2" max="2" width="18.42578125" customWidth="1"/>
    <col min="3" max="3" width="17.28515625" style="1" customWidth="1"/>
    <col min="4" max="4" width="21.42578125" style="3" customWidth="1"/>
    <col min="5" max="7" width="9.140625" style="2"/>
    <col min="9" max="9" width="16.7109375" style="4" customWidth="1"/>
    <col min="10" max="10" width="12.85546875" style="2" customWidth="1"/>
    <col min="11" max="11" width="12.42578125" style="2" customWidth="1"/>
    <col min="12" max="16" width="9.140625" style="3"/>
    <col min="17" max="19" width="9.140625" style="2"/>
    <col min="25" max="25" width="11.42578125" bestFit="1" customWidth="1"/>
  </cols>
  <sheetData>
    <row r="1" spans="1:26" x14ac:dyDescent="0.25">
      <c r="A1" t="s">
        <v>35</v>
      </c>
      <c r="B1" t="s">
        <v>36</v>
      </c>
      <c r="C1" s="1" t="s">
        <v>37</v>
      </c>
      <c r="D1" s="3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15" t="s">
        <v>43</v>
      </c>
      <c r="J1" s="2" t="s">
        <v>44</v>
      </c>
      <c r="K1" s="3" t="s">
        <v>45</v>
      </c>
      <c r="L1" s="3" t="s">
        <v>46</v>
      </c>
      <c r="M1" s="3" t="s">
        <v>47</v>
      </c>
      <c r="N1" s="3" t="s">
        <v>48</v>
      </c>
      <c r="O1" s="3" t="s">
        <v>49</v>
      </c>
      <c r="P1" s="3" t="s">
        <v>50</v>
      </c>
      <c r="Q1" s="2" t="s">
        <v>51</v>
      </c>
      <c r="R1" s="2" t="s">
        <v>52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58</v>
      </c>
      <c r="Y1" s="2" t="s">
        <v>59</v>
      </c>
      <c r="Z1" s="2" t="s">
        <v>60</v>
      </c>
    </row>
    <row r="2" spans="1:26" x14ac:dyDescent="0.25">
      <c r="A2" t="s">
        <v>8</v>
      </c>
      <c r="B2" t="s">
        <v>61</v>
      </c>
      <c r="C2" s="1" t="s">
        <v>61</v>
      </c>
      <c r="D2" s="3">
        <f t="shared" ref="D2:D20" si="0">SUM(E2:G2)</f>
        <v>498</v>
      </c>
      <c r="E2" s="2">
        <v>168</v>
      </c>
      <c r="F2" s="2">
        <v>216</v>
      </c>
      <c r="G2" s="2">
        <v>114</v>
      </c>
      <c r="H2" t="s">
        <v>14</v>
      </c>
      <c r="I2" s="15">
        <v>667</v>
      </c>
      <c r="J2" s="2" t="s">
        <v>62</v>
      </c>
      <c r="K2" s="3">
        <f>IF(Prototype!$C$42=$J2, _xlfn.XLOOKUP(Prototype!$C$18, List!$C$5:$C$20, List!L$5:L$20), 0)</f>
        <v>0</v>
      </c>
      <c r="L2" s="2"/>
    </row>
    <row r="3" spans="1:26" x14ac:dyDescent="0.25">
      <c r="A3" t="s">
        <v>63</v>
      </c>
      <c r="B3" t="s">
        <v>64</v>
      </c>
      <c r="C3" s="1" t="s">
        <v>64</v>
      </c>
      <c r="D3" s="3">
        <f t="shared" si="0"/>
        <v>1004</v>
      </c>
      <c r="E3" s="2">
        <v>291</v>
      </c>
      <c r="F3" s="2">
        <v>466</v>
      </c>
      <c r="G3" s="2">
        <v>247</v>
      </c>
      <c r="H3" t="s">
        <v>65</v>
      </c>
      <c r="I3" s="15">
        <v>1442</v>
      </c>
      <c r="J3" s="2" t="s">
        <v>66</v>
      </c>
      <c r="K3" s="3">
        <f>IF(Prototype!$C$42=$J3, _xlfn.XLOOKUP(Prototype!$C$18, List!$C$5:$C$20, List!M$5:M$20), 0)</f>
        <v>0</v>
      </c>
      <c r="L3" s="2"/>
    </row>
    <row r="4" spans="1:26" x14ac:dyDescent="0.25">
      <c r="A4" t="s">
        <v>67</v>
      </c>
      <c r="B4" t="s">
        <v>68</v>
      </c>
      <c r="C4" s="1" t="s">
        <v>68</v>
      </c>
      <c r="D4" s="3">
        <f t="shared" si="0"/>
        <v>2149</v>
      </c>
      <c r="E4" s="2">
        <v>241</v>
      </c>
      <c r="F4" s="2">
        <v>1248</v>
      </c>
      <c r="G4" s="2">
        <v>660</v>
      </c>
      <c r="I4" s="15">
        <v>3859</v>
      </c>
      <c r="J4" s="2" t="s">
        <v>69</v>
      </c>
      <c r="K4" s="3">
        <f>IF(Prototype!$C$42=$J4, _xlfn.XLOOKUP(Prototype!$C$18, List!$C$5:$C$20, List!N$5:N$20), 0)</f>
        <v>0</v>
      </c>
    </row>
    <row r="5" spans="1:26" x14ac:dyDescent="0.25">
      <c r="A5" t="s">
        <v>70</v>
      </c>
      <c r="B5" t="s">
        <v>12</v>
      </c>
      <c r="C5" s="1" t="s">
        <v>12</v>
      </c>
      <c r="D5" s="3">
        <f t="shared" si="0"/>
        <v>954</v>
      </c>
      <c r="E5" s="2">
        <v>306</v>
      </c>
      <c r="F5" s="2">
        <v>424</v>
      </c>
      <c r="G5" s="2">
        <v>224</v>
      </c>
      <c r="I5" s="15">
        <v>1310</v>
      </c>
      <c r="J5" s="2" t="s">
        <v>34</v>
      </c>
      <c r="K5" s="3">
        <f>IF(Prototype!$C$42=$J5, _xlfn.XLOOKUP(Prototype!$C$18, List!$C$5:$C$20, List!O$5:O$20), 0)</f>
        <v>0</v>
      </c>
    </row>
    <row r="6" spans="1:26" x14ac:dyDescent="0.25">
      <c r="A6" t="s">
        <v>71</v>
      </c>
      <c r="B6" t="s">
        <v>72</v>
      </c>
      <c r="C6" s="1" t="s">
        <v>73</v>
      </c>
      <c r="D6" s="3">
        <f t="shared" si="0"/>
        <v>386</v>
      </c>
      <c r="E6" s="2">
        <v>138</v>
      </c>
      <c r="F6" s="2">
        <v>171</v>
      </c>
      <c r="G6" s="2">
        <v>77</v>
      </c>
      <c r="I6" s="15">
        <v>902</v>
      </c>
      <c r="J6" s="2" t="s">
        <v>74</v>
      </c>
      <c r="K6" s="3">
        <f>IF(Prototype!$C$42=$J6, _xlfn.XLOOKUP(Prototype!$C$18, List!$C$5:$C$20, List!P$5:P$20), 0)</f>
        <v>0</v>
      </c>
      <c r="L6" s="3">
        <f>SUM(Q6,V6)</f>
        <v>335</v>
      </c>
      <c r="M6" s="3">
        <f>SUM(R6,W6)</f>
        <v>733</v>
      </c>
      <c r="N6" s="3">
        <f>SUM(S6,X6)</f>
        <v>942</v>
      </c>
      <c r="O6" s="3">
        <f>SUM(T6,Y6)</f>
        <v>612</v>
      </c>
      <c r="P6" s="3">
        <f>SUM(U6,Z6)</f>
        <v>734</v>
      </c>
      <c r="Q6" s="2">
        <v>100</v>
      </c>
      <c r="R6" s="2">
        <v>280</v>
      </c>
      <c r="S6" s="2">
        <v>337</v>
      </c>
      <c r="T6" s="2">
        <v>422</v>
      </c>
      <c r="U6" s="2">
        <v>433</v>
      </c>
      <c r="V6" s="2">
        <v>235</v>
      </c>
      <c r="W6" s="2">
        <v>453</v>
      </c>
      <c r="X6" s="2">
        <v>605</v>
      </c>
      <c r="Y6" s="2">
        <v>190</v>
      </c>
      <c r="Z6" s="2">
        <v>301</v>
      </c>
    </row>
    <row r="7" spans="1:26" x14ac:dyDescent="0.25">
      <c r="C7" s="1" t="s">
        <v>75</v>
      </c>
      <c r="D7" s="3">
        <f t="shared" si="0"/>
        <v>532</v>
      </c>
      <c r="E7" s="2">
        <v>190</v>
      </c>
      <c r="F7" s="2">
        <v>236</v>
      </c>
      <c r="G7" s="2">
        <v>106</v>
      </c>
      <c r="I7" s="15">
        <v>1244</v>
      </c>
      <c r="L7" s="3">
        <f t="shared" ref="L7:L20" si="1">SUM(Q7,V7)</f>
        <v>462</v>
      </c>
      <c r="M7" s="3">
        <f t="shared" ref="M7:M20" si="2">SUM(R7,W7)</f>
        <v>1010</v>
      </c>
      <c r="N7" s="3">
        <f t="shared" ref="N7:N20" si="3">SUM(S7,X7)</f>
        <v>1299</v>
      </c>
      <c r="O7" s="3">
        <f t="shared" ref="O7:O20" si="4">SUM(T7,Y7)</f>
        <v>843</v>
      </c>
      <c r="P7" s="3">
        <f t="shared" ref="P7:P20" si="5">SUM(U7,Z7)</f>
        <v>1012</v>
      </c>
      <c r="Q7" s="2">
        <v>138</v>
      </c>
      <c r="R7" s="2">
        <v>386</v>
      </c>
      <c r="S7" s="2">
        <v>465</v>
      </c>
      <c r="T7" s="2">
        <v>581</v>
      </c>
      <c r="U7" s="2">
        <v>597</v>
      </c>
      <c r="V7" s="2">
        <v>324</v>
      </c>
      <c r="W7" s="2">
        <v>624</v>
      </c>
      <c r="X7" s="2">
        <v>834</v>
      </c>
      <c r="Y7" s="2">
        <v>262</v>
      </c>
      <c r="Z7" s="2">
        <v>415</v>
      </c>
    </row>
    <row r="8" spans="1:26" x14ac:dyDescent="0.25">
      <c r="C8" s="1" t="s">
        <v>76</v>
      </c>
      <c r="D8" s="3">
        <f t="shared" si="0"/>
        <v>645</v>
      </c>
      <c r="E8" s="2">
        <v>231</v>
      </c>
      <c r="F8" s="2">
        <v>286</v>
      </c>
      <c r="G8" s="2">
        <v>128</v>
      </c>
      <c r="I8" s="15">
        <v>1512</v>
      </c>
      <c r="L8" s="3">
        <f t="shared" si="1"/>
        <v>561</v>
      </c>
      <c r="M8" s="3">
        <f t="shared" si="2"/>
        <v>1228</v>
      </c>
      <c r="N8" s="3">
        <f t="shared" si="3"/>
        <v>1579</v>
      </c>
      <c r="O8" s="3">
        <f t="shared" si="4"/>
        <v>1025</v>
      </c>
      <c r="P8" s="3">
        <f t="shared" si="5"/>
        <v>1229</v>
      </c>
      <c r="Q8" s="2">
        <v>167</v>
      </c>
      <c r="R8" s="2">
        <v>469</v>
      </c>
      <c r="S8" s="2">
        <v>565</v>
      </c>
      <c r="T8" s="2">
        <v>707</v>
      </c>
      <c r="U8" s="2">
        <v>725</v>
      </c>
      <c r="V8" s="2">
        <v>394</v>
      </c>
      <c r="W8" s="2">
        <v>759</v>
      </c>
      <c r="X8" s="2">
        <v>1014</v>
      </c>
      <c r="Y8" s="2">
        <v>318</v>
      </c>
      <c r="Z8" s="2">
        <v>504</v>
      </c>
    </row>
    <row r="9" spans="1:26" x14ac:dyDescent="0.25">
      <c r="C9" s="1" t="s">
        <v>77</v>
      </c>
      <c r="D9" s="3">
        <f t="shared" si="0"/>
        <v>742</v>
      </c>
      <c r="E9" s="2">
        <v>265</v>
      </c>
      <c r="F9" s="2">
        <v>330</v>
      </c>
      <c r="G9" s="2">
        <v>147</v>
      </c>
      <c r="I9" s="15">
        <v>1740</v>
      </c>
      <c r="L9" s="3">
        <f t="shared" si="1"/>
        <v>647</v>
      </c>
      <c r="M9" s="3">
        <f t="shared" si="2"/>
        <v>1412</v>
      </c>
      <c r="N9" s="3">
        <f t="shared" si="3"/>
        <v>1817</v>
      </c>
      <c r="O9" s="3">
        <f t="shared" si="4"/>
        <v>1179</v>
      </c>
      <c r="P9" s="3">
        <f t="shared" si="5"/>
        <v>1415</v>
      </c>
      <c r="Q9" s="2">
        <v>193</v>
      </c>
      <c r="R9" s="2">
        <v>539</v>
      </c>
      <c r="S9" s="2">
        <v>651</v>
      </c>
      <c r="T9" s="2">
        <v>813</v>
      </c>
      <c r="U9" s="2">
        <v>835</v>
      </c>
      <c r="V9" s="2">
        <v>454</v>
      </c>
      <c r="W9" s="2">
        <v>873</v>
      </c>
      <c r="X9" s="2">
        <v>1166</v>
      </c>
      <c r="Y9" s="2">
        <v>366</v>
      </c>
      <c r="Z9" s="2">
        <v>580</v>
      </c>
    </row>
    <row r="10" spans="1:26" x14ac:dyDescent="0.25">
      <c r="C10" s="1" t="s">
        <v>78</v>
      </c>
      <c r="D10" s="3">
        <f t="shared" si="0"/>
        <v>819</v>
      </c>
      <c r="E10" s="2">
        <v>293</v>
      </c>
      <c r="F10" s="2">
        <v>363</v>
      </c>
      <c r="G10" s="2">
        <v>163</v>
      </c>
      <c r="I10" s="15">
        <v>1919</v>
      </c>
      <c r="L10" s="3">
        <f t="shared" si="1"/>
        <v>712</v>
      </c>
      <c r="M10" s="3">
        <f t="shared" si="2"/>
        <v>1558</v>
      </c>
      <c r="N10" s="3">
        <f t="shared" si="3"/>
        <v>2003</v>
      </c>
      <c r="O10" s="3">
        <f t="shared" si="4"/>
        <v>1301</v>
      </c>
      <c r="P10" s="3">
        <f t="shared" si="5"/>
        <v>1560</v>
      </c>
      <c r="Q10" s="2">
        <v>212</v>
      </c>
      <c r="R10" s="2">
        <v>595</v>
      </c>
      <c r="S10" s="2">
        <v>717</v>
      </c>
      <c r="T10" s="2">
        <v>897</v>
      </c>
      <c r="U10" s="2">
        <v>920</v>
      </c>
      <c r="V10" s="2">
        <v>500</v>
      </c>
      <c r="W10" s="2">
        <v>963</v>
      </c>
      <c r="X10" s="2">
        <v>1286</v>
      </c>
      <c r="Y10" s="2">
        <v>404</v>
      </c>
      <c r="Z10" s="2">
        <v>640</v>
      </c>
    </row>
    <row r="11" spans="1:26" x14ac:dyDescent="0.25">
      <c r="C11" s="1" t="s">
        <v>79</v>
      </c>
      <c r="D11" s="3">
        <f t="shared" si="0"/>
        <v>888</v>
      </c>
      <c r="E11" s="2">
        <v>317</v>
      </c>
      <c r="F11" s="2">
        <v>394</v>
      </c>
      <c r="G11" s="2">
        <v>177</v>
      </c>
      <c r="I11" s="15">
        <v>2081</v>
      </c>
      <c r="L11" s="3">
        <f t="shared" si="1"/>
        <v>773</v>
      </c>
      <c r="M11" s="3">
        <f t="shared" si="2"/>
        <v>1689</v>
      </c>
      <c r="N11" s="3">
        <f t="shared" si="3"/>
        <v>2173</v>
      </c>
      <c r="O11" s="3">
        <f t="shared" si="4"/>
        <v>1411</v>
      </c>
      <c r="P11" s="3">
        <f t="shared" si="5"/>
        <v>1692</v>
      </c>
      <c r="Q11" s="2">
        <v>230</v>
      </c>
      <c r="R11" s="2">
        <v>645</v>
      </c>
      <c r="S11" s="2">
        <v>778</v>
      </c>
      <c r="T11" s="2">
        <v>973</v>
      </c>
      <c r="U11" s="2">
        <v>998</v>
      </c>
      <c r="V11" s="2">
        <v>543</v>
      </c>
      <c r="W11" s="2">
        <v>1044</v>
      </c>
      <c r="X11" s="2">
        <v>1395</v>
      </c>
      <c r="Y11" s="2">
        <v>438</v>
      </c>
      <c r="Z11" s="2">
        <v>694</v>
      </c>
    </row>
    <row r="12" spans="1:26" x14ac:dyDescent="0.25">
      <c r="C12" s="1" t="s">
        <v>80</v>
      </c>
      <c r="D12" s="3">
        <f t="shared" si="0"/>
        <v>951</v>
      </c>
      <c r="E12" s="2">
        <v>340</v>
      </c>
      <c r="F12" s="2">
        <v>422</v>
      </c>
      <c r="G12" s="2">
        <v>189</v>
      </c>
      <c r="I12" s="15">
        <v>2228</v>
      </c>
      <c r="L12" s="3">
        <f t="shared" si="1"/>
        <v>828</v>
      </c>
      <c r="M12" s="3">
        <f t="shared" si="2"/>
        <v>1808</v>
      </c>
      <c r="N12" s="3">
        <f t="shared" si="3"/>
        <v>2326</v>
      </c>
      <c r="O12" s="3">
        <f t="shared" si="4"/>
        <v>1510</v>
      </c>
      <c r="P12" s="3">
        <f t="shared" si="5"/>
        <v>1812</v>
      </c>
      <c r="Q12" s="2">
        <v>247</v>
      </c>
      <c r="R12" s="2">
        <v>690</v>
      </c>
      <c r="S12" s="2">
        <v>833</v>
      </c>
      <c r="T12" s="2">
        <v>1041</v>
      </c>
      <c r="U12" s="2">
        <v>1069</v>
      </c>
      <c r="V12" s="2">
        <v>581</v>
      </c>
      <c r="W12" s="2">
        <v>1118</v>
      </c>
      <c r="X12" s="2">
        <v>1493</v>
      </c>
      <c r="Y12" s="2">
        <v>469</v>
      </c>
      <c r="Z12" s="2">
        <v>743</v>
      </c>
    </row>
    <row r="13" spans="1:26" x14ac:dyDescent="0.25">
      <c r="C13" s="1" t="s">
        <v>81</v>
      </c>
      <c r="D13" s="3">
        <f t="shared" si="0"/>
        <v>1002</v>
      </c>
      <c r="E13" s="2">
        <v>358</v>
      </c>
      <c r="F13" s="2">
        <v>445</v>
      </c>
      <c r="G13" s="2">
        <v>199</v>
      </c>
      <c r="I13" s="15">
        <v>2350</v>
      </c>
      <c r="L13" s="3">
        <f t="shared" si="1"/>
        <v>873</v>
      </c>
      <c r="M13" s="3">
        <f t="shared" si="2"/>
        <v>1907</v>
      </c>
      <c r="N13" s="3">
        <f t="shared" si="3"/>
        <v>2454</v>
      </c>
      <c r="O13" s="3">
        <f t="shared" si="4"/>
        <v>1592</v>
      </c>
      <c r="P13" s="3">
        <f t="shared" si="5"/>
        <v>1910</v>
      </c>
      <c r="Q13" s="2">
        <v>260</v>
      </c>
      <c r="R13" s="2">
        <v>728</v>
      </c>
      <c r="S13" s="2">
        <v>879</v>
      </c>
      <c r="T13" s="2">
        <v>1098</v>
      </c>
      <c r="U13" s="2">
        <v>1127</v>
      </c>
      <c r="V13" s="2">
        <v>613</v>
      </c>
      <c r="W13" s="2">
        <v>1179</v>
      </c>
      <c r="X13" s="2">
        <v>1575</v>
      </c>
      <c r="Y13" s="2">
        <v>494</v>
      </c>
      <c r="Z13" s="2">
        <v>783</v>
      </c>
    </row>
    <row r="14" spans="1:26" x14ac:dyDescent="0.25">
      <c r="C14" s="1" t="s">
        <v>82</v>
      </c>
      <c r="D14" s="3">
        <f t="shared" si="0"/>
        <v>1055</v>
      </c>
      <c r="E14" s="2">
        <v>377</v>
      </c>
      <c r="F14" s="2">
        <v>468</v>
      </c>
      <c r="G14" s="2">
        <v>210</v>
      </c>
      <c r="I14" s="15">
        <v>2472</v>
      </c>
      <c r="L14" s="3">
        <f t="shared" si="1"/>
        <v>918</v>
      </c>
      <c r="M14" s="3">
        <f t="shared" si="2"/>
        <v>2006</v>
      </c>
      <c r="N14" s="3">
        <f t="shared" si="3"/>
        <v>2581</v>
      </c>
      <c r="O14" s="3">
        <f t="shared" si="4"/>
        <v>1675</v>
      </c>
      <c r="P14" s="3">
        <f t="shared" si="5"/>
        <v>2010</v>
      </c>
      <c r="Q14" s="2">
        <v>274</v>
      </c>
      <c r="R14" s="2">
        <v>766</v>
      </c>
      <c r="S14" s="2">
        <v>924</v>
      </c>
      <c r="T14" s="2">
        <v>1155</v>
      </c>
      <c r="U14" s="2">
        <v>1186</v>
      </c>
      <c r="V14" s="2">
        <v>644</v>
      </c>
      <c r="W14" s="2">
        <v>1240</v>
      </c>
      <c r="X14" s="2">
        <v>1657</v>
      </c>
      <c r="Y14" s="2">
        <v>520</v>
      </c>
      <c r="Z14" s="2">
        <v>824</v>
      </c>
    </row>
    <row r="15" spans="1:26" x14ac:dyDescent="0.25">
      <c r="C15" s="1" t="s">
        <v>83</v>
      </c>
      <c r="D15" s="3">
        <f t="shared" si="0"/>
        <v>1097</v>
      </c>
      <c r="E15" s="2">
        <v>392</v>
      </c>
      <c r="F15" s="2">
        <v>487</v>
      </c>
      <c r="G15" s="2">
        <v>218</v>
      </c>
      <c r="I15" s="15">
        <v>2569</v>
      </c>
      <c r="L15" s="3">
        <f t="shared" si="1"/>
        <v>954</v>
      </c>
      <c r="M15" s="3">
        <f t="shared" si="2"/>
        <v>2085</v>
      </c>
      <c r="N15" s="3">
        <f t="shared" si="3"/>
        <v>2683</v>
      </c>
      <c r="O15" s="3">
        <f t="shared" si="4"/>
        <v>1741</v>
      </c>
      <c r="P15" s="3">
        <f t="shared" si="5"/>
        <v>2088</v>
      </c>
      <c r="Q15" s="2">
        <v>284</v>
      </c>
      <c r="R15" s="2">
        <v>796</v>
      </c>
      <c r="S15" s="2">
        <v>961</v>
      </c>
      <c r="T15" s="2">
        <v>1201</v>
      </c>
      <c r="U15" s="2">
        <v>1232</v>
      </c>
      <c r="V15" s="2">
        <v>670</v>
      </c>
      <c r="W15" s="2">
        <v>1289</v>
      </c>
      <c r="X15" s="2">
        <v>1722</v>
      </c>
      <c r="Y15" s="2">
        <v>540</v>
      </c>
      <c r="Z15" s="2">
        <v>856</v>
      </c>
    </row>
    <row r="16" spans="1:26" x14ac:dyDescent="0.25">
      <c r="C16" s="1" t="s">
        <v>84</v>
      </c>
      <c r="D16" s="3">
        <f t="shared" si="0"/>
        <v>1138</v>
      </c>
      <c r="E16" s="2">
        <v>407</v>
      </c>
      <c r="F16" s="2">
        <v>505</v>
      </c>
      <c r="G16" s="2">
        <v>226</v>
      </c>
      <c r="I16" s="15">
        <v>2667</v>
      </c>
      <c r="L16" s="3">
        <f t="shared" si="1"/>
        <v>990</v>
      </c>
      <c r="M16" s="3">
        <f t="shared" si="2"/>
        <v>2165</v>
      </c>
      <c r="N16" s="3">
        <f t="shared" si="3"/>
        <v>2785</v>
      </c>
      <c r="O16" s="3">
        <f t="shared" si="4"/>
        <v>1807</v>
      </c>
      <c r="P16" s="3">
        <f t="shared" si="5"/>
        <v>2168</v>
      </c>
      <c r="Q16" s="2">
        <v>295</v>
      </c>
      <c r="R16" s="2">
        <v>827</v>
      </c>
      <c r="S16" s="2">
        <v>997</v>
      </c>
      <c r="T16" s="2">
        <v>1246</v>
      </c>
      <c r="U16" s="2">
        <v>1279</v>
      </c>
      <c r="V16" s="2">
        <v>695</v>
      </c>
      <c r="W16" s="2">
        <v>1338</v>
      </c>
      <c r="X16" s="2">
        <v>1788</v>
      </c>
      <c r="Y16" s="2">
        <v>561</v>
      </c>
      <c r="Z16" s="2">
        <v>889</v>
      </c>
    </row>
    <row r="17" spans="3:26" x14ac:dyDescent="0.25">
      <c r="C17" s="1" t="s">
        <v>85</v>
      </c>
      <c r="D17" s="3">
        <f t="shared" si="0"/>
        <v>1176</v>
      </c>
      <c r="E17" s="2">
        <v>420</v>
      </c>
      <c r="F17" s="2">
        <v>522</v>
      </c>
      <c r="G17" s="2">
        <v>234</v>
      </c>
      <c r="I17" s="15">
        <v>2756</v>
      </c>
      <c r="L17" s="3">
        <f t="shared" si="1"/>
        <v>1024</v>
      </c>
      <c r="M17" s="3">
        <f t="shared" si="2"/>
        <v>2237</v>
      </c>
      <c r="N17" s="3">
        <f t="shared" si="3"/>
        <v>2879</v>
      </c>
      <c r="O17" s="3">
        <f t="shared" si="4"/>
        <v>1868</v>
      </c>
      <c r="P17" s="3">
        <f t="shared" si="5"/>
        <v>2241</v>
      </c>
      <c r="Q17" s="2">
        <v>305</v>
      </c>
      <c r="R17" s="2">
        <v>854</v>
      </c>
      <c r="S17" s="2">
        <v>1031</v>
      </c>
      <c r="T17" s="2">
        <v>1288</v>
      </c>
      <c r="U17" s="2">
        <v>1322</v>
      </c>
      <c r="V17" s="2">
        <v>719</v>
      </c>
      <c r="W17" s="2">
        <v>1383</v>
      </c>
      <c r="X17" s="2">
        <v>1848</v>
      </c>
      <c r="Y17" s="2">
        <v>580</v>
      </c>
      <c r="Z17" s="2">
        <v>919</v>
      </c>
    </row>
    <row r="18" spans="3:26" x14ac:dyDescent="0.25">
      <c r="C18" s="1" t="s">
        <v>86</v>
      </c>
      <c r="D18" s="3">
        <f t="shared" si="0"/>
        <v>1215</v>
      </c>
      <c r="E18" s="2">
        <v>434</v>
      </c>
      <c r="F18" s="2">
        <v>539</v>
      </c>
      <c r="G18" s="2">
        <v>242</v>
      </c>
      <c r="I18" s="15">
        <v>2846</v>
      </c>
      <c r="L18" s="3">
        <f t="shared" si="1"/>
        <v>1057</v>
      </c>
      <c r="M18" s="3">
        <f t="shared" si="2"/>
        <v>2310</v>
      </c>
      <c r="N18" s="3">
        <f t="shared" si="3"/>
        <v>2972</v>
      </c>
      <c r="O18" s="3">
        <f t="shared" si="4"/>
        <v>1929</v>
      </c>
      <c r="P18" s="3">
        <f t="shared" si="5"/>
        <v>2314</v>
      </c>
      <c r="Q18" s="2">
        <v>315</v>
      </c>
      <c r="R18" s="2">
        <v>882</v>
      </c>
      <c r="S18" s="2">
        <v>1064</v>
      </c>
      <c r="T18" s="2">
        <v>1330</v>
      </c>
      <c r="U18" s="2">
        <v>1365</v>
      </c>
      <c r="V18" s="2">
        <v>742</v>
      </c>
      <c r="W18" s="2">
        <v>1428</v>
      </c>
      <c r="X18" s="2">
        <v>1908</v>
      </c>
      <c r="Y18" s="2">
        <v>599</v>
      </c>
      <c r="Z18" s="2">
        <v>949</v>
      </c>
    </row>
    <row r="19" spans="3:26" x14ac:dyDescent="0.25">
      <c r="C19" s="1" t="s">
        <v>87</v>
      </c>
      <c r="D19" s="3">
        <f t="shared" si="0"/>
        <v>1246</v>
      </c>
      <c r="E19" s="2">
        <v>445</v>
      </c>
      <c r="F19" s="2">
        <v>553</v>
      </c>
      <c r="G19" s="2">
        <v>248</v>
      </c>
      <c r="I19" s="15">
        <v>2919</v>
      </c>
      <c r="L19" s="3">
        <f t="shared" si="1"/>
        <v>1084</v>
      </c>
      <c r="M19" s="3">
        <f t="shared" si="2"/>
        <v>2370</v>
      </c>
      <c r="N19" s="3">
        <f t="shared" si="3"/>
        <v>3048</v>
      </c>
      <c r="O19" s="3">
        <f t="shared" si="4"/>
        <v>1978</v>
      </c>
      <c r="P19" s="3">
        <f t="shared" si="5"/>
        <v>2373</v>
      </c>
      <c r="Q19" s="2">
        <v>323</v>
      </c>
      <c r="R19" s="2">
        <v>905</v>
      </c>
      <c r="S19" s="2">
        <v>1091</v>
      </c>
      <c r="T19" s="2">
        <v>1364</v>
      </c>
      <c r="U19" s="2">
        <v>1400</v>
      </c>
      <c r="V19" s="2">
        <v>761</v>
      </c>
      <c r="W19" s="2">
        <v>1465</v>
      </c>
      <c r="X19" s="2">
        <v>1957</v>
      </c>
      <c r="Y19" s="2">
        <v>614</v>
      </c>
      <c r="Z19" s="2">
        <v>973</v>
      </c>
    </row>
    <row r="20" spans="3:26" x14ac:dyDescent="0.25">
      <c r="C20" s="1" t="s">
        <v>96</v>
      </c>
      <c r="D20" s="3">
        <f t="shared" si="0"/>
        <v>1277</v>
      </c>
      <c r="E20" s="2">
        <v>456</v>
      </c>
      <c r="F20" s="2">
        <v>567</v>
      </c>
      <c r="G20" s="2">
        <v>254</v>
      </c>
      <c r="I20" s="15">
        <v>2992</v>
      </c>
      <c r="L20" s="3">
        <f t="shared" si="1"/>
        <v>1111</v>
      </c>
      <c r="M20" s="3">
        <f t="shared" si="2"/>
        <v>2428</v>
      </c>
      <c r="N20" s="3">
        <f t="shared" si="3"/>
        <v>3125</v>
      </c>
      <c r="O20" s="3">
        <f t="shared" si="4"/>
        <v>2027</v>
      </c>
      <c r="P20" s="3">
        <f t="shared" si="5"/>
        <v>2432</v>
      </c>
      <c r="Q20" s="2">
        <v>331</v>
      </c>
      <c r="R20" s="2">
        <v>927</v>
      </c>
      <c r="S20" s="2">
        <v>1119</v>
      </c>
      <c r="T20" s="2">
        <v>1398</v>
      </c>
      <c r="U20" s="2">
        <v>1435</v>
      </c>
      <c r="V20" s="2">
        <v>780</v>
      </c>
      <c r="W20" s="2">
        <v>1501</v>
      </c>
      <c r="X20" s="2">
        <v>2006</v>
      </c>
      <c r="Y20" s="2">
        <v>629</v>
      </c>
      <c r="Z20" s="2">
        <v>997</v>
      </c>
    </row>
  </sheetData>
  <customSheetViews>
    <customSheetView guid="{BFB14368-D967-4D77-9641-179F9BA0E233}">
      <selection activeCell="A2" sqref="A2:A6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DD8E-CD66-4E7B-9B2C-28AE76132648}">
  <dimension ref="A1:I43"/>
  <sheetViews>
    <sheetView showGridLines="0" showRowColHeaders="0" tabSelected="1" showRuler="0" view="pageLayout" topLeftCell="A7" zoomScaleNormal="100" workbookViewId="0">
      <selection activeCell="C39" sqref="C39:C40"/>
    </sheetView>
  </sheetViews>
  <sheetFormatPr defaultRowHeight="15" x14ac:dyDescent="0.25"/>
  <cols>
    <col min="1" max="1" width="11.85546875" customWidth="1"/>
    <col min="2" max="2" width="10.28515625" customWidth="1"/>
    <col min="3" max="3" width="13.28515625" customWidth="1"/>
  </cols>
  <sheetData>
    <row r="1" spans="1:9" ht="18.75" x14ac:dyDescent="0.25">
      <c r="A1" s="10"/>
      <c r="B1" s="11"/>
      <c r="C1" s="11"/>
      <c r="D1" s="12"/>
      <c r="E1" s="69" t="s">
        <v>88</v>
      </c>
      <c r="F1" s="69"/>
      <c r="G1" s="69"/>
      <c r="H1" s="69"/>
      <c r="I1" s="70"/>
    </row>
    <row r="2" spans="1:9" ht="18.75" x14ac:dyDescent="0.25">
      <c r="A2" s="5"/>
      <c r="D2" s="13"/>
      <c r="E2" s="71"/>
      <c r="F2" s="71"/>
      <c r="G2" s="71"/>
      <c r="H2" s="71"/>
      <c r="I2" s="72"/>
    </row>
    <row r="3" spans="1:9" x14ac:dyDescent="0.25">
      <c r="A3" s="5"/>
      <c r="D3" s="14"/>
      <c r="E3" s="65" t="s">
        <v>99</v>
      </c>
      <c r="F3" s="65"/>
      <c r="G3" s="65"/>
      <c r="H3" s="65"/>
      <c r="I3" s="66"/>
    </row>
    <row r="4" spans="1:9" x14ac:dyDescent="0.25">
      <c r="A4" s="5"/>
      <c r="D4" s="14"/>
      <c r="E4" s="65"/>
      <c r="F4" s="65"/>
      <c r="G4" s="65"/>
      <c r="H4" s="65"/>
      <c r="I4" s="66"/>
    </row>
    <row r="5" spans="1:9" x14ac:dyDescent="0.25">
      <c r="A5" s="5"/>
      <c r="D5" s="14"/>
      <c r="E5" s="65"/>
      <c r="F5" s="65"/>
      <c r="G5" s="65"/>
      <c r="H5" s="65"/>
      <c r="I5" s="66"/>
    </row>
    <row r="6" spans="1:9" ht="15.75" thickBot="1" x14ac:dyDescent="0.3">
      <c r="A6" s="7"/>
      <c r="B6" s="8"/>
      <c r="C6" s="8"/>
      <c r="D6" s="8"/>
      <c r="E6" s="67"/>
      <c r="F6" s="67"/>
      <c r="G6" s="67"/>
      <c r="H6" s="67"/>
      <c r="I6" s="68"/>
    </row>
    <row r="7" spans="1:9" ht="15.75" thickBot="1" x14ac:dyDescent="0.3">
      <c r="C7" s="2"/>
    </row>
    <row r="8" spans="1:9" x14ac:dyDescent="0.25">
      <c r="A8" s="73" t="s">
        <v>89</v>
      </c>
      <c r="B8" s="74"/>
      <c r="C8" s="74"/>
      <c r="D8" s="74"/>
      <c r="E8" s="74"/>
      <c r="F8" s="74"/>
      <c r="G8" s="74"/>
      <c r="H8" s="74"/>
      <c r="I8" s="75"/>
    </row>
    <row r="9" spans="1:9" ht="15.75" thickBot="1" x14ac:dyDescent="0.3">
      <c r="A9" s="76"/>
      <c r="B9" s="77"/>
      <c r="C9" s="77"/>
      <c r="D9" s="77"/>
      <c r="E9" s="77"/>
      <c r="F9" s="77"/>
      <c r="G9" s="77"/>
      <c r="H9" s="77"/>
      <c r="I9" s="78"/>
    </row>
    <row r="10" spans="1:9" ht="15.75" thickBot="1" x14ac:dyDescent="0.3"/>
    <row r="11" spans="1:9" ht="18.75" x14ac:dyDescent="0.3">
      <c r="A11" s="84" t="s">
        <v>3</v>
      </c>
      <c r="B11" s="85"/>
      <c r="C11" s="86"/>
      <c r="E11" s="79" t="s">
        <v>4</v>
      </c>
      <c r="F11" s="80"/>
      <c r="G11" s="80"/>
      <c r="H11" s="80"/>
      <c r="I11" s="81"/>
    </row>
    <row r="12" spans="1:9" x14ac:dyDescent="0.25">
      <c r="A12" s="87" t="s">
        <v>5</v>
      </c>
      <c r="B12" s="88"/>
      <c r="C12" s="89"/>
      <c r="E12" s="44" t="s">
        <v>6</v>
      </c>
      <c r="F12" s="45"/>
      <c r="G12" s="45"/>
      <c r="H12" s="45"/>
      <c r="I12" s="46"/>
    </row>
    <row r="13" spans="1:9" x14ac:dyDescent="0.25">
      <c r="A13" s="87"/>
      <c r="B13" s="88"/>
      <c r="C13" s="89"/>
      <c r="E13" s="44"/>
      <c r="F13" s="45"/>
      <c r="G13" s="45"/>
      <c r="H13" s="45"/>
      <c r="I13" s="46"/>
    </row>
    <row r="14" spans="1:9" ht="15.75" thickBot="1" x14ac:dyDescent="0.3">
      <c r="A14" s="5"/>
      <c r="C14" s="6"/>
      <c r="E14" s="5"/>
      <c r="I14" s="6"/>
    </row>
    <row r="15" spans="1:9" ht="15.75" thickBot="1" x14ac:dyDescent="0.3">
      <c r="A15" s="21" t="s">
        <v>7</v>
      </c>
      <c r="C15" s="90"/>
      <c r="E15" s="5"/>
      <c r="I15" s="6"/>
    </row>
    <row r="16" spans="1:9" ht="15.75" thickBot="1" x14ac:dyDescent="0.3">
      <c r="A16" s="5"/>
      <c r="C16" s="91"/>
      <c r="E16" s="21" t="s">
        <v>9</v>
      </c>
      <c r="H16" s="29">
        <f>IFERROR(IF($C$15="New Development", (_xlfn.XLOOKUP(C18, List!C2:C20, List!D2:D20)), 0), 0)</f>
        <v>0</v>
      </c>
      <c r="I16" s="30"/>
    </row>
    <row r="17" spans="1:9" ht="15.75" thickBot="1" x14ac:dyDescent="0.3">
      <c r="A17" s="5"/>
      <c r="C17" s="6"/>
      <c r="E17" s="82" t="s">
        <v>10</v>
      </c>
      <c r="F17" s="83"/>
      <c r="G17" s="83"/>
      <c r="H17" s="31"/>
      <c r="I17" s="32"/>
    </row>
    <row r="18" spans="1:9" x14ac:dyDescent="0.25">
      <c r="A18" s="96" t="s">
        <v>11</v>
      </c>
      <c r="B18" s="97"/>
      <c r="C18" s="90"/>
      <c r="E18" s="82"/>
      <c r="F18" s="83"/>
      <c r="G18" s="83"/>
      <c r="H18" s="31"/>
      <c r="I18" s="32"/>
    </row>
    <row r="19" spans="1:9" ht="15.75" thickBot="1" x14ac:dyDescent="0.3">
      <c r="A19" s="96"/>
      <c r="B19" s="97"/>
      <c r="C19" s="91"/>
      <c r="E19" s="82"/>
      <c r="F19" s="83"/>
      <c r="G19" s="83"/>
      <c r="H19" s="33"/>
      <c r="I19" s="34"/>
    </row>
    <row r="20" spans="1:9" ht="15.75" thickBot="1" x14ac:dyDescent="0.3">
      <c r="A20" s="23"/>
      <c r="B20" s="24"/>
      <c r="C20" s="19"/>
      <c r="E20" s="5"/>
      <c r="I20" s="6"/>
    </row>
    <row r="21" spans="1:9" ht="28.5" customHeight="1" thickBot="1" x14ac:dyDescent="0.3">
      <c r="A21" s="92" t="s">
        <v>13</v>
      </c>
      <c r="B21" s="93"/>
      <c r="C21" s="20"/>
      <c r="E21" s="94" t="s">
        <v>15</v>
      </c>
      <c r="F21" s="95"/>
      <c r="G21" s="95"/>
      <c r="H21" s="29">
        <f>IFERROR(IF(C31="yes", (_xlfn.XLOOKUP(C18, List!C2:C20, List!I2:I20)), 0), 0)</f>
        <v>0</v>
      </c>
      <c r="I21" s="30"/>
    </row>
    <row r="22" spans="1:9" ht="15.75" thickBot="1" x14ac:dyDescent="0.3">
      <c r="E22" s="27" t="s">
        <v>16</v>
      </c>
      <c r="F22" s="28"/>
      <c r="G22" s="24"/>
      <c r="H22" s="31"/>
      <c r="I22" s="32"/>
    </row>
    <row r="23" spans="1:9" ht="19.5" thickBot="1" x14ac:dyDescent="0.35">
      <c r="A23" s="62" t="s">
        <v>17</v>
      </c>
      <c r="B23" s="63"/>
      <c r="C23" s="64"/>
      <c r="E23" s="25"/>
      <c r="F23" s="26"/>
      <c r="G23" s="24"/>
      <c r="H23" s="33"/>
      <c r="I23" s="34"/>
    </row>
    <row r="24" spans="1:9" ht="15.75" thickBot="1" x14ac:dyDescent="0.3">
      <c r="A24" s="41" t="s">
        <v>18</v>
      </c>
      <c r="B24" s="42"/>
      <c r="C24" s="43"/>
      <c r="E24" s="5"/>
      <c r="I24" s="6"/>
    </row>
    <row r="25" spans="1:9" x14ac:dyDescent="0.25">
      <c r="A25" s="44"/>
      <c r="B25" s="45"/>
      <c r="C25" s="46"/>
      <c r="E25" s="21" t="s">
        <v>19</v>
      </c>
      <c r="H25" s="29">
        <f>IFERROR(_xlfn.XLOOKUP($C$42, List!$J$2:$J$6, List!$K$2:$K$6), 0)</f>
        <v>0</v>
      </c>
      <c r="I25" s="30"/>
    </row>
    <row r="26" spans="1:9" x14ac:dyDescent="0.25">
      <c r="A26" s="44"/>
      <c r="B26" s="45"/>
      <c r="C26" s="46"/>
      <c r="E26" s="27" t="s">
        <v>20</v>
      </c>
      <c r="F26" s="28"/>
      <c r="G26" s="28"/>
      <c r="H26" s="31"/>
      <c r="I26" s="32"/>
    </row>
    <row r="27" spans="1:9" ht="15.75" thickBot="1" x14ac:dyDescent="0.3">
      <c r="A27" s="5"/>
      <c r="C27" s="6"/>
      <c r="E27" s="27"/>
      <c r="F27" s="28"/>
      <c r="G27" s="28"/>
      <c r="H27" s="31"/>
      <c r="I27" s="32"/>
    </row>
    <row r="28" spans="1:9" ht="15.75" thickBot="1" x14ac:dyDescent="0.3">
      <c r="A28" s="96" t="s">
        <v>21</v>
      </c>
      <c r="B28" s="97"/>
      <c r="C28" s="55" t="s">
        <v>22</v>
      </c>
      <c r="E28" s="27"/>
      <c r="F28" s="28"/>
      <c r="G28" s="28"/>
      <c r="H28" s="33"/>
      <c r="I28" s="34"/>
    </row>
    <row r="29" spans="1:9" ht="19.5" thickBot="1" x14ac:dyDescent="0.3">
      <c r="A29" s="96"/>
      <c r="B29" s="97"/>
      <c r="C29" s="56"/>
      <c r="E29" s="9"/>
      <c r="F29" s="18"/>
      <c r="G29" s="18"/>
      <c r="H29" s="16"/>
      <c r="I29" s="17"/>
    </row>
    <row r="30" spans="1:9" ht="15.75" thickBot="1" x14ac:dyDescent="0.3">
      <c r="A30" s="5"/>
      <c r="C30" s="6"/>
      <c r="E30" s="21" t="s">
        <v>23</v>
      </c>
      <c r="H30" s="29">
        <f>(SUM(H16,H21,H25))*0.05</f>
        <v>0</v>
      </c>
      <c r="I30" s="30"/>
    </row>
    <row r="31" spans="1:9" x14ac:dyDescent="0.25">
      <c r="A31" s="96" t="s">
        <v>24</v>
      </c>
      <c r="B31" s="97"/>
      <c r="C31" s="57"/>
      <c r="E31" s="27" t="s">
        <v>25</v>
      </c>
      <c r="F31" s="28"/>
      <c r="G31" s="28"/>
      <c r="H31" s="31"/>
      <c r="I31" s="32"/>
    </row>
    <row r="32" spans="1:9" x14ac:dyDescent="0.25">
      <c r="A32" s="96"/>
      <c r="B32" s="97"/>
      <c r="C32" s="61"/>
      <c r="E32" s="27"/>
      <c r="F32" s="28"/>
      <c r="G32" s="28"/>
      <c r="H32" s="31"/>
      <c r="I32" s="32"/>
    </row>
    <row r="33" spans="1:9" ht="15.75" thickBot="1" x14ac:dyDescent="0.3">
      <c r="A33" s="92"/>
      <c r="B33" s="93"/>
      <c r="C33" s="58"/>
      <c r="E33" s="27"/>
      <c r="F33" s="28"/>
      <c r="G33" s="28"/>
      <c r="H33" s="33"/>
      <c r="I33" s="34"/>
    </row>
    <row r="34" spans="1:9" ht="19.5" thickBot="1" x14ac:dyDescent="0.3">
      <c r="E34" s="9"/>
      <c r="F34" s="18"/>
      <c r="G34" s="18"/>
      <c r="H34" s="16"/>
      <c r="I34" s="17"/>
    </row>
    <row r="35" spans="1:9" ht="19.5" thickBot="1" x14ac:dyDescent="0.35">
      <c r="A35" s="62" t="s">
        <v>26</v>
      </c>
      <c r="B35" s="63"/>
      <c r="C35" s="64"/>
      <c r="E35" s="21" t="s">
        <v>27</v>
      </c>
      <c r="H35" s="29">
        <f>IFERROR(IF($C$21="Yes", (H30*0.032), 0), 0)</f>
        <v>0</v>
      </c>
      <c r="I35" s="30"/>
    </row>
    <row r="36" spans="1:9" x14ac:dyDescent="0.25">
      <c r="A36" s="44" t="s">
        <v>28</v>
      </c>
      <c r="B36" s="45"/>
      <c r="C36" s="46"/>
      <c r="E36" s="27" t="s">
        <v>97</v>
      </c>
      <c r="F36" s="28"/>
      <c r="G36" s="28"/>
      <c r="H36" s="31"/>
      <c r="I36" s="32"/>
    </row>
    <row r="37" spans="1:9" x14ac:dyDescent="0.25">
      <c r="A37" s="44"/>
      <c r="B37" s="45"/>
      <c r="C37" s="46"/>
      <c r="E37" s="27"/>
      <c r="F37" s="28"/>
      <c r="G37" s="28"/>
      <c r="H37" s="31"/>
      <c r="I37" s="32"/>
    </row>
    <row r="38" spans="1:9" ht="15.75" thickBot="1" x14ac:dyDescent="0.3">
      <c r="A38" s="5"/>
      <c r="C38" s="6"/>
      <c r="E38" s="27"/>
      <c r="F38" s="28"/>
      <c r="G38" s="28"/>
      <c r="H38" s="33"/>
      <c r="I38" s="34"/>
    </row>
    <row r="39" spans="1:9" ht="15.75" thickBot="1" x14ac:dyDescent="0.3">
      <c r="A39" s="96" t="s">
        <v>90</v>
      </c>
      <c r="B39" s="97"/>
      <c r="C39" s="55" t="s">
        <v>22</v>
      </c>
      <c r="E39" s="5"/>
      <c r="I39" s="6"/>
    </row>
    <row r="40" spans="1:9" ht="15.75" thickBot="1" x14ac:dyDescent="0.3">
      <c r="A40" s="96"/>
      <c r="B40" s="97"/>
      <c r="C40" s="56"/>
      <c r="E40" s="21" t="s">
        <v>31</v>
      </c>
      <c r="H40" s="47">
        <f>SUM(H16,H21,H25,H30,H35)</f>
        <v>0</v>
      </c>
      <c r="I40" s="48"/>
    </row>
    <row r="41" spans="1:9" ht="15.75" thickBot="1" x14ac:dyDescent="0.3">
      <c r="A41" s="5"/>
      <c r="C41" s="6"/>
      <c r="E41" s="27" t="s">
        <v>98</v>
      </c>
      <c r="F41" s="28"/>
      <c r="G41" s="28"/>
      <c r="H41" s="49"/>
      <c r="I41" s="50"/>
    </row>
    <row r="42" spans="1:9" x14ac:dyDescent="0.25">
      <c r="A42" s="21" t="s">
        <v>91</v>
      </c>
      <c r="C42" s="57"/>
      <c r="E42" s="27"/>
      <c r="F42" s="28"/>
      <c r="G42" s="28"/>
      <c r="H42" s="49"/>
      <c r="I42" s="50"/>
    </row>
    <row r="43" spans="1:9" ht="15.75" thickBot="1" x14ac:dyDescent="0.3">
      <c r="A43" s="7"/>
      <c r="B43" s="8"/>
      <c r="C43" s="58"/>
      <c r="E43" s="35"/>
      <c r="F43" s="36"/>
      <c r="G43" s="36"/>
      <c r="H43" s="51"/>
      <c r="I43" s="52"/>
    </row>
  </sheetData>
  <sheetProtection algorithmName="SHA-512" hashValue="/odFAp3hTWDErXUoLe1SVhiehW0841X+jW9iCsZJL61/rUpuKDvpvrnvh8+o+6i+kbPslFfnZwQ5IJXI3w34UQ==" saltValue="Dz8OTt+ktdfCunGSkA6yNQ==" spinCount="100000" sheet="1" objects="1" scenarios="1" selectLockedCells="1"/>
  <mergeCells count="35">
    <mergeCell ref="A39:B40"/>
    <mergeCell ref="C39:C40"/>
    <mergeCell ref="H40:I43"/>
    <mergeCell ref="E41:G43"/>
    <mergeCell ref="C42:C43"/>
    <mergeCell ref="E26:G28"/>
    <mergeCell ref="A28:B29"/>
    <mergeCell ref="C28:C29"/>
    <mergeCell ref="A35:C35"/>
    <mergeCell ref="H35:I38"/>
    <mergeCell ref="A36:C37"/>
    <mergeCell ref="E36:G38"/>
    <mergeCell ref="H30:I33"/>
    <mergeCell ref="A31:B33"/>
    <mergeCell ref="C31:C33"/>
    <mergeCell ref="E31:G33"/>
    <mergeCell ref="A24:C26"/>
    <mergeCell ref="H25:I28"/>
    <mergeCell ref="C15:C16"/>
    <mergeCell ref="H16:I19"/>
    <mergeCell ref="E17:G19"/>
    <mergeCell ref="A18:B19"/>
    <mergeCell ref="C18:C19"/>
    <mergeCell ref="A21:B21"/>
    <mergeCell ref="E21:G21"/>
    <mergeCell ref="H21:I23"/>
    <mergeCell ref="E22:F22"/>
    <mergeCell ref="A23:C23"/>
    <mergeCell ref="A12:C13"/>
    <mergeCell ref="E12:I13"/>
    <mergeCell ref="E1:I2"/>
    <mergeCell ref="E3:I6"/>
    <mergeCell ref="A8:I9"/>
    <mergeCell ref="A11:C11"/>
    <mergeCell ref="E11:I11"/>
  </mergeCells>
  <hyperlinks>
    <hyperlink ref="C28:C29" r:id="rId1" display="CLICK HERE" xr:uid="{7010C9A0-38BB-4715-A1C9-1B6834BDB850}"/>
    <hyperlink ref="C39:C40" r:id="rId2" display="CLICK HERE" xr:uid="{BE75620E-8A76-4ABE-A916-333ACF97EF60}"/>
  </hyperlinks>
  <pageMargins left="0.7" right="0.7" top="0.75" bottom="0.75" header="0.3" footer="0.3"/>
  <pageSetup orientation="portrait" r:id="rId3"/>
  <headerFooter>
    <oddHeader xml:space="preserve">&amp;C    
</oddHeader>
    <oddFooter xml:space="preserve">&amp;C   
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elect One" prompt="Must select one from the drop down list" xr:uid="{E3BCB4AD-CFCE-4E3A-9A1D-A7161568336F}">
          <x14:formula1>
            <xm:f>List!$H$2:$H$3</xm:f>
          </x14:formula1>
          <xm:sqref>C31 C21</xm:sqref>
        </x14:dataValidation>
        <x14:dataValidation type="list" allowBlank="1" showInputMessage="1" showErrorMessage="1" promptTitle="Select One" prompt="Must select one from the drop down list" xr:uid="{A16F13A1-A2F0-44AA-B1C5-4B5C7DA3017D}">
          <x14:formula1>
            <xm:f>List!$J$2:$J$6</xm:f>
          </x14:formula1>
          <xm:sqref>C42</xm:sqref>
        </x14:dataValidation>
        <x14:dataValidation type="list" allowBlank="1" showInputMessage="1" showErrorMessage="1" promptTitle="Select One" prompt="Must select one from the drop down list" xr:uid="{885217E7-A330-4569-8866-54B7B2010D79}">
          <x14:formula1>
            <xm:f>List!$C$2:$C$20</xm:f>
          </x14:formula1>
          <xm:sqref>C18</xm:sqref>
        </x14:dataValidation>
        <x14:dataValidation type="list" allowBlank="1" showInputMessage="1" showErrorMessage="1" xr:uid="{8A39C73B-86A4-4B31-B0B8-49740D403972}">
          <x14:formula1>
            <xm:f>List!$B$2:$B$5</xm:f>
          </x14:formula1>
          <xm:sqref>C3</xm:sqref>
        </x14:dataValidation>
        <x14:dataValidation type="list" allowBlank="1" showInputMessage="1" showErrorMessage="1" xr:uid="{5CA68C71-27A3-4C03-AD6D-AE2820B86013}">
          <x14:formula1>
            <xm:f>List!$C$6:$C$9</xm:f>
          </x14:formula1>
          <xm:sqref>C4</xm:sqref>
        </x14:dataValidation>
        <x14:dataValidation type="list" allowBlank="1" showInputMessage="1" showErrorMessage="1" xr:uid="{F4FB111D-D34D-4145-B5A4-94A907A5835C}">
          <x14:formula1>
            <xm:f>List!$A$2:$A$3</xm:f>
          </x14:formula1>
          <xm:sqref>C2</xm:sqref>
        </x14:dataValidation>
        <x14:dataValidation type="list" allowBlank="1" showInputMessage="1" showErrorMessage="1" promptTitle="Select One" prompt="Must select one from the drop down list" xr:uid="{1F8CDE86-4321-4BFC-A9AD-DD0834F4BA80}">
          <x14:formula1>
            <xm:f>List!$A$2:$A$5</xm:f>
          </x14:formula1>
          <xm:sqref>C15:C16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56D5-7333-4645-83A0-812375D3C167}">
  <dimension ref="A1:I43"/>
  <sheetViews>
    <sheetView showGridLines="0" workbookViewId="0">
      <selection activeCell="M25" sqref="M25"/>
    </sheetView>
  </sheetViews>
  <sheetFormatPr defaultRowHeight="15" x14ac:dyDescent="0.25"/>
  <cols>
    <col min="1" max="1" width="12.140625" customWidth="1"/>
    <col min="2" max="2" width="10.5703125" customWidth="1"/>
    <col min="3" max="3" width="14" customWidth="1"/>
  </cols>
  <sheetData>
    <row r="1" spans="1:9" ht="18.75" x14ac:dyDescent="0.25">
      <c r="A1" s="10"/>
      <c r="B1" s="11"/>
      <c r="C1" s="11"/>
      <c r="D1" s="12"/>
      <c r="E1" s="98" t="s">
        <v>92</v>
      </c>
      <c r="F1" s="98"/>
      <c r="G1" s="98"/>
      <c r="H1" s="98"/>
      <c r="I1" s="99"/>
    </row>
    <row r="2" spans="1:9" ht="18.75" x14ac:dyDescent="0.25">
      <c r="A2" s="5"/>
      <c r="D2" s="13"/>
      <c r="E2" s="100"/>
      <c r="F2" s="100"/>
      <c r="G2" s="100"/>
      <c r="H2" s="100"/>
      <c r="I2" s="101"/>
    </row>
    <row r="3" spans="1:9" ht="15" customHeight="1" x14ac:dyDescent="0.25">
      <c r="A3" s="5"/>
      <c r="D3" s="14"/>
      <c r="E3" s="65" t="s">
        <v>93</v>
      </c>
      <c r="F3" s="65"/>
      <c r="G3" s="65"/>
      <c r="H3" s="65"/>
      <c r="I3" s="66"/>
    </row>
    <row r="4" spans="1:9" x14ac:dyDescent="0.25">
      <c r="A4" s="5"/>
      <c r="D4" s="14"/>
      <c r="E4" s="65"/>
      <c r="F4" s="65"/>
      <c r="G4" s="65"/>
      <c r="H4" s="65"/>
      <c r="I4" s="66"/>
    </row>
    <row r="5" spans="1:9" x14ac:dyDescent="0.25">
      <c r="A5" s="5"/>
      <c r="D5" s="14"/>
      <c r="E5" s="102" t="s">
        <v>94</v>
      </c>
      <c r="F5" s="104">
        <v>45293</v>
      </c>
      <c r="G5" s="14"/>
      <c r="H5" s="102" t="s">
        <v>95</v>
      </c>
      <c r="I5" s="105">
        <f>$F$5+90</f>
        <v>45383</v>
      </c>
    </row>
    <row r="6" spans="1:9" ht="15.75" thickBot="1" x14ac:dyDescent="0.3">
      <c r="A6" s="7"/>
      <c r="B6" s="8"/>
      <c r="C6" s="8"/>
      <c r="D6" s="8"/>
      <c r="E6" s="103"/>
      <c r="F6" s="103"/>
      <c r="G6" s="22"/>
      <c r="H6" s="103"/>
      <c r="I6" s="106"/>
    </row>
    <row r="7" spans="1:9" ht="15.75" thickBot="1" x14ac:dyDescent="0.3">
      <c r="C7" s="2"/>
    </row>
    <row r="8" spans="1:9" x14ac:dyDescent="0.25">
      <c r="A8" s="73" t="s">
        <v>2</v>
      </c>
      <c r="B8" s="74"/>
      <c r="C8" s="74"/>
      <c r="D8" s="74"/>
      <c r="E8" s="74"/>
      <c r="F8" s="74"/>
      <c r="G8" s="74"/>
      <c r="H8" s="74"/>
      <c r="I8" s="75"/>
    </row>
    <row r="9" spans="1:9" ht="15.75" thickBot="1" x14ac:dyDescent="0.3">
      <c r="A9" s="76"/>
      <c r="B9" s="77"/>
      <c r="C9" s="77"/>
      <c r="D9" s="77"/>
      <c r="E9" s="77"/>
      <c r="F9" s="77"/>
      <c r="G9" s="77"/>
      <c r="H9" s="77"/>
      <c r="I9" s="78"/>
    </row>
    <row r="10" spans="1:9" ht="15.75" thickBot="1" x14ac:dyDescent="0.3"/>
    <row r="11" spans="1:9" ht="18.75" x14ac:dyDescent="0.3">
      <c r="A11" s="84" t="s">
        <v>3</v>
      </c>
      <c r="B11" s="85"/>
      <c r="C11" s="86"/>
      <c r="E11" s="79" t="s">
        <v>4</v>
      </c>
      <c r="F11" s="80"/>
      <c r="G11" s="80"/>
      <c r="H11" s="80"/>
      <c r="I11" s="81"/>
    </row>
    <row r="12" spans="1:9" x14ac:dyDescent="0.25">
      <c r="A12" s="87" t="s">
        <v>5</v>
      </c>
      <c r="B12" s="88"/>
      <c r="C12" s="89"/>
      <c r="E12" s="44" t="s">
        <v>6</v>
      </c>
      <c r="F12" s="45"/>
      <c r="G12" s="45"/>
      <c r="H12" s="45"/>
      <c r="I12" s="46"/>
    </row>
    <row r="13" spans="1:9" x14ac:dyDescent="0.25">
      <c r="A13" s="87"/>
      <c r="B13" s="88"/>
      <c r="C13" s="89"/>
      <c r="E13" s="44"/>
      <c r="F13" s="45"/>
      <c r="G13" s="45"/>
      <c r="H13" s="45"/>
      <c r="I13" s="46"/>
    </row>
    <row r="14" spans="1:9" ht="15.75" thickBot="1" x14ac:dyDescent="0.3">
      <c r="A14" s="5"/>
      <c r="C14" s="6"/>
      <c r="E14" s="5"/>
      <c r="I14" s="6"/>
    </row>
    <row r="15" spans="1:9" ht="15.75" thickBot="1" x14ac:dyDescent="0.3">
      <c r="A15" s="21" t="s">
        <v>7</v>
      </c>
      <c r="C15" s="90"/>
      <c r="E15" s="5"/>
      <c r="I15" s="6"/>
    </row>
    <row r="16" spans="1:9" ht="15.75" thickBot="1" x14ac:dyDescent="0.3">
      <c r="A16" s="5"/>
      <c r="C16" s="91"/>
      <c r="E16" s="21" t="s">
        <v>9</v>
      </c>
      <c r="H16" s="29">
        <f>IFERROR(IF($C$15="New Development", (_xlfn.XLOOKUP(C18, List!C2:C20, List!D2:D20)), 0), 0)</f>
        <v>0</v>
      </c>
      <c r="I16" s="30"/>
    </row>
    <row r="17" spans="1:9" ht="15.75" thickBot="1" x14ac:dyDescent="0.3">
      <c r="A17" s="5"/>
      <c r="C17" s="6"/>
      <c r="E17" s="82" t="s">
        <v>10</v>
      </c>
      <c r="F17" s="83"/>
      <c r="G17" s="83"/>
      <c r="H17" s="31"/>
      <c r="I17" s="32"/>
    </row>
    <row r="18" spans="1:9" x14ac:dyDescent="0.25">
      <c r="A18" s="96" t="s">
        <v>11</v>
      </c>
      <c r="B18" s="97"/>
      <c r="C18" s="90"/>
      <c r="E18" s="82"/>
      <c r="F18" s="83"/>
      <c r="G18" s="83"/>
      <c r="H18" s="31"/>
      <c r="I18" s="32"/>
    </row>
    <row r="19" spans="1:9" ht="15.75" thickBot="1" x14ac:dyDescent="0.3">
      <c r="A19" s="96"/>
      <c r="B19" s="97"/>
      <c r="C19" s="91"/>
      <c r="E19" s="82"/>
      <c r="F19" s="83"/>
      <c r="G19" s="83"/>
      <c r="H19" s="33"/>
      <c r="I19" s="34"/>
    </row>
    <row r="20" spans="1:9" ht="15.75" thickBot="1" x14ac:dyDescent="0.3">
      <c r="A20" s="23"/>
      <c r="B20" s="24"/>
      <c r="C20" s="19"/>
      <c r="E20" s="5"/>
      <c r="I20" s="6"/>
    </row>
    <row r="21" spans="1:9" ht="28.5" customHeight="1" thickBot="1" x14ac:dyDescent="0.3">
      <c r="A21" s="92" t="s">
        <v>13</v>
      </c>
      <c r="B21" s="93"/>
      <c r="C21" s="20"/>
      <c r="E21" s="94" t="s">
        <v>15</v>
      </c>
      <c r="F21" s="95"/>
      <c r="G21" s="95"/>
      <c r="H21" s="29">
        <f>IFERROR(IF(C31="yes", (_xlfn.XLOOKUP(C18, List!C2:C20, List!I2:I20)), 0), 0)</f>
        <v>0</v>
      </c>
      <c r="I21" s="30"/>
    </row>
    <row r="22" spans="1:9" ht="15.75" thickBot="1" x14ac:dyDescent="0.3">
      <c r="E22" s="27" t="s">
        <v>16</v>
      </c>
      <c r="F22" s="28"/>
      <c r="G22" s="24"/>
      <c r="H22" s="31"/>
      <c r="I22" s="32"/>
    </row>
    <row r="23" spans="1:9" ht="19.5" thickBot="1" x14ac:dyDescent="0.35">
      <c r="A23" s="62" t="s">
        <v>17</v>
      </c>
      <c r="B23" s="63"/>
      <c r="C23" s="64"/>
      <c r="E23" s="25"/>
      <c r="F23" s="26"/>
      <c r="G23" s="24"/>
      <c r="H23" s="33"/>
      <c r="I23" s="34"/>
    </row>
    <row r="24" spans="1:9" ht="15.75" thickBot="1" x14ac:dyDescent="0.3">
      <c r="A24" s="41" t="s">
        <v>18</v>
      </c>
      <c r="B24" s="42"/>
      <c r="C24" s="43"/>
      <c r="E24" s="5"/>
      <c r="I24" s="6"/>
    </row>
    <row r="25" spans="1:9" x14ac:dyDescent="0.25">
      <c r="A25" s="44"/>
      <c r="B25" s="45"/>
      <c r="C25" s="46"/>
      <c r="E25" s="21" t="s">
        <v>19</v>
      </c>
      <c r="H25" s="29">
        <f>IFERROR(_xlfn.XLOOKUP($C$42, List!$J$2:$J$6, List!$K$2:$K$6), 0)</f>
        <v>0</v>
      </c>
      <c r="I25" s="30"/>
    </row>
    <row r="26" spans="1:9" x14ac:dyDescent="0.25">
      <c r="A26" s="44"/>
      <c r="B26" s="45"/>
      <c r="C26" s="46"/>
      <c r="E26" s="27" t="s">
        <v>20</v>
      </c>
      <c r="F26" s="28"/>
      <c r="G26" s="28"/>
      <c r="H26" s="31"/>
      <c r="I26" s="32"/>
    </row>
    <row r="27" spans="1:9" ht="15.75" thickBot="1" x14ac:dyDescent="0.3">
      <c r="A27" s="5"/>
      <c r="C27" s="6"/>
      <c r="E27" s="27"/>
      <c r="F27" s="28"/>
      <c r="G27" s="28"/>
      <c r="H27" s="31"/>
      <c r="I27" s="32"/>
    </row>
    <row r="28" spans="1:9" ht="15.75" thickBot="1" x14ac:dyDescent="0.3">
      <c r="A28" s="96" t="s">
        <v>21</v>
      </c>
      <c r="B28" s="97"/>
      <c r="C28" s="55" t="s">
        <v>22</v>
      </c>
      <c r="E28" s="27"/>
      <c r="F28" s="28"/>
      <c r="G28" s="28"/>
      <c r="H28" s="33"/>
      <c r="I28" s="34"/>
    </row>
    <row r="29" spans="1:9" ht="19.5" thickBot="1" x14ac:dyDescent="0.3">
      <c r="A29" s="96"/>
      <c r="B29" s="97"/>
      <c r="C29" s="56"/>
      <c r="E29" s="9"/>
      <c r="F29" s="18"/>
      <c r="G29" s="18"/>
      <c r="H29" s="16"/>
      <c r="I29" s="17"/>
    </row>
    <row r="30" spans="1:9" ht="15.75" thickBot="1" x14ac:dyDescent="0.3">
      <c r="A30" s="5"/>
      <c r="C30" s="6"/>
      <c r="E30" s="21" t="s">
        <v>23</v>
      </c>
      <c r="H30" s="29">
        <f>(SUM(H16,H21,H25))*0.05</f>
        <v>0</v>
      </c>
      <c r="I30" s="30"/>
    </row>
    <row r="31" spans="1:9" x14ac:dyDescent="0.25">
      <c r="A31" s="96" t="s">
        <v>24</v>
      </c>
      <c r="B31" s="97"/>
      <c r="C31" s="57"/>
      <c r="E31" s="27" t="s">
        <v>25</v>
      </c>
      <c r="F31" s="28"/>
      <c r="G31" s="28"/>
      <c r="H31" s="31"/>
      <c r="I31" s="32"/>
    </row>
    <row r="32" spans="1:9" x14ac:dyDescent="0.25">
      <c r="A32" s="96"/>
      <c r="B32" s="97"/>
      <c r="C32" s="61"/>
      <c r="E32" s="27"/>
      <c r="F32" s="28"/>
      <c r="G32" s="28"/>
      <c r="H32" s="31"/>
      <c r="I32" s="32"/>
    </row>
    <row r="33" spans="1:9" ht="15.75" thickBot="1" x14ac:dyDescent="0.3">
      <c r="A33" s="92"/>
      <c r="B33" s="93"/>
      <c r="C33" s="58"/>
      <c r="E33" s="27"/>
      <c r="F33" s="28"/>
      <c r="G33" s="28"/>
      <c r="H33" s="33"/>
      <c r="I33" s="34"/>
    </row>
    <row r="34" spans="1:9" ht="19.5" thickBot="1" x14ac:dyDescent="0.3">
      <c r="E34" s="9"/>
      <c r="F34" s="18"/>
      <c r="G34" s="18"/>
      <c r="H34" s="16"/>
      <c r="I34" s="17"/>
    </row>
    <row r="35" spans="1:9" ht="19.5" thickBot="1" x14ac:dyDescent="0.35">
      <c r="A35" s="62" t="s">
        <v>26</v>
      </c>
      <c r="B35" s="63"/>
      <c r="C35" s="64"/>
      <c r="E35" s="21" t="s">
        <v>27</v>
      </c>
      <c r="H35" s="29">
        <f>IFERROR(IF($C$21="Yes", (H30*0.03), 0), 0)</f>
        <v>0</v>
      </c>
      <c r="I35" s="30"/>
    </row>
    <row r="36" spans="1:9" x14ac:dyDescent="0.25">
      <c r="A36" s="44" t="s">
        <v>28</v>
      </c>
      <c r="B36" s="45"/>
      <c r="C36" s="46"/>
      <c r="E36" s="27" t="s">
        <v>29</v>
      </c>
      <c r="F36" s="28"/>
      <c r="G36" s="28"/>
      <c r="H36" s="31"/>
      <c r="I36" s="32"/>
    </row>
    <row r="37" spans="1:9" x14ac:dyDescent="0.25">
      <c r="A37" s="44"/>
      <c r="B37" s="45"/>
      <c r="C37" s="46"/>
      <c r="E37" s="27"/>
      <c r="F37" s="28"/>
      <c r="G37" s="28"/>
      <c r="H37" s="31"/>
      <c r="I37" s="32"/>
    </row>
    <row r="38" spans="1:9" ht="15.75" thickBot="1" x14ac:dyDescent="0.3">
      <c r="A38" s="5"/>
      <c r="C38" s="6"/>
      <c r="E38" s="27"/>
      <c r="F38" s="28"/>
      <c r="G38" s="28"/>
      <c r="H38" s="33"/>
      <c r="I38" s="34"/>
    </row>
    <row r="39" spans="1:9" ht="15.75" thickBot="1" x14ac:dyDescent="0.3">
      <c r="A39" s="96" t="s">
        <v>90</v>
      </c>
      <c r="B39" s="97"/>
      <c r="C39" s="59" t="s">
        <v>22</v>
      </c>
      <c r="E39" s="5"/>
      <c r="I39" s="6"/>
    </row>
    <row r="40" spans="1:9" ht="15.75" thickBot="1" x14ac:dyDescent="0.3">
      <c r="A40" s="96"/>
      <c r="B40" s="97"/>
      <c r="C40" s="60"/>
      <c r="E40" s="21" t="s">
        <v>31</v>
      </c>
      <c r="H40" s="47">
        <f>SUM(H16,H21,H25,H30,H35)</f>
        <v>0</v>
      </c>
      <c r="I40" s="48"/>
    </row>
    <row r="41" spans="1:9" ht="15.75" thickBot="1" x14ac:dyDescent="0.3">
      <c r="A41" s="5"/>
      <c r="C41" s="6"/>
      <c r="E41" s="27" t="s">
        <v>32</v>
      </c>
      <c r="F41" s="28"/>
      <c r="G41" s="28"/>
      <c r="H41" s="49"/>
      <c r="I41" s="50"/>
    </row>
    <row r="42" spans="1:9" x14ac:dyDescent="0.25">
      <c r="A42" s="21" t="s">
        <v>91</v>
      </c>
      <c r="C42" s="57"/>
      <c r="E42" s="27"/>
      <c r="F42" s="28"/>
      <c r="G42" s="28"/>
      <c r="H42" s="49"/>
      <c r="I42" s="50"/>
    </row>
    <row r="43" spans="1:9" ht="15.75" thickBot="1" x14ac:dyDescent="0.3">
      <c r="A43" s="7"/>
      <c r="B43" s="8"/>
      <c r="C43" s="58"/>
      <c r="E43" s="35"/>
      <c r="F43" s="36"/>
      <c r="G43" s="36"/>
      <c r="H43" s="51"/>
      <c r="I43" s="52"/>
    </row>
  </sheetData>
  <mergeCells count="39">
    <mergeCell ref="A39:B40"/>
    <mergeCell ref="C39:C40"/>
    <mergeCell ref="H40:I43"/>
    <mergeCell ref="E41:G43"/>
    <mergeCell ref="C42:C43"/>
    <mergeCell ref="E26:G28"/>
    <mergeCell ref="A28:B29"/>
    <mergeCell ref="C28:C29"/>
    <mergeCell ref="A35:C35"/>
    <mergeCell ref="H35:I38"/>
    <mergeCell ref="A36:C37"/>
    <mergeCell ref="E36:G38"/>
    <mergeCell ref="H30:I33"/>
    <mergeCell ref="A31:B33"/>
    <mergeCell ref="C31:C33"/>
    <mergeCell ref="E31:G33"/>
    <mergeCell ref="A24:C26"/>
    <mergeCell ref="H25:I28"/>
    <mergeCell ref="C15:C16"/>
    <mergeCell ref="H16:I19"/>
    <mergeCell ref="E17:G19"/>
    <mergeCell ref="A18:B19"/>
    <mergeCell ref="C18:C19"/>
    <mergeCell ref="A21:B21"/>
    <mergeCell ref="E21:G21"/>
    <mergeCell ref="H21:I23"/>
    <mergeCell ref="E22:F22"/>
    <mergeCell ref="A23:C23"/>
    <mergeCell ref="E1:I2"/>
    <mergeCell ref="A8:I9"/>
    <mergeCell ref="A11:C11"/>
    <mergeCell ref="E11:I11"/>
    <mergeCell ref="A12:C13"/>
    <mergeCell ref="E12:I13"/>
    <mergeCell ref="E3:I4"/>
    <mergeCell ref="E5:E6"/>
    <mergeCell ref="F5:F6"/>
    <mergeCell ref="H5:H6"/>
    <mergeCell ref="I5:I6"/>
  </mergeCells>
  <hyperlinks>
    <hyperlink ref="C28:C29" r:id="rId1" display="CLICK HERE" xr:uid="{9390BEE4-7506-4F1D-8D0C-8104AC899E5E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elect One" prompt="Must select one from the drop down list" xr:uid="{6E1C648F-FDBD-4D13-9308-39E97B3EAE78}">
          <x14:formula1>
            <xm:f>List!$H$2:$H$3</xm:f>
          </x14:formula1>
          <xm:sqref>C31 C21</xm:sqref>
        </x14:dataValidation>
        <x14:dataValidation type="list" allowBlank="1" showInputMessage="1" showErrorMessage="1" promptTitle="Select One" prompt="Must select one from the drop down list" xr:uid="{80180ECE-8ECB-4E78-9343-4D489050DF99}">
          <x14:formula1>
            <xm:f>List!$J$2:$J$6</xm:f>
          </x14:formula1>
          <xm:sqref>C42</xm:sqref>
        </x14:dataValidation>
        <x14:dataValidation type="list" allowBlank="1" showInputMessage="1" showErrorMessage="1" promptTitle="Select One" prompt="Must select one from the drop down list" xr:uid="{4E4A22D3-CF33-4342-8EF6-2CC58915E114}">
          <x14:formula1>
            <xm:f>List!$C$2:$C$20</xm:f>
          </x14:formula1>
          <xm:sqref>C18</xm:sqref>
        </x14:dataValidation>
        <x14:dataValidation type="list" allowBlank="1" showInputMessage="1" showErrorMessage="1" promptTitle="Select One" prompt="Must select one from the drop down list" xr:uid="{B7A441C5-8202-4CF3-B122-42D558731680}">
          <x14:formula1>
            <xm:f>List!$A$2:$A$6</xm:f>
          </x14:formula1>
          <xm:sqref>C15</xm:sqref>
        </x14:dataValidation>
        <x14:dataValidation type="list" allowBlank="1" showInputMessage="1" showErrorMessage="1" xr:uid="{68200E99-272C-4833-ADF1-E13C67BC5E7E}">
          <x14:formula1>
            <xm:f>List!$B$2:$B$5</xm:f>
          </x14:formula1>
          <xm:sqref>C3</xm:sqref>
        </x14:dataValidation>
        <x14:dataValidation type="list" allowBlank="1" showInputMessage="1" showErrorMessage="1" xr:uid="{1D626ACD-0472-4F79-AA0B-755689163529}">
          <x14:formula1>
            <xm:f>List!$C$6:$C$9</xm:f>
          </x14:formula1>
          <xm:sqref>C4</xm:sqref>
        </x14:dataValidation>
        <x14:dataValidation type="list" allowBlank="1" showInputMessage="1" showErrorMessage="1" xr:uid="{977FE9EB-8A8B-428A-A834-C3494A65AE5B}">
          <x14:formula1>
            <xm:f>List!$A$2:$A$3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B31B04429924493818AC29C960FCE" ma:contentTypeVersion="12" ma:contentTypeDescription="Create a new document." ma:contentTypeScope="" ma:versionID="bd8d6dfc519d25120b9ed587fbaccaff">
  <xsd:schema xmlns:xsd="http://www.w3.org/2001/XMLSchema" xmlns:xs="http://www.w3.org/2001/XMLSchema" xmlns:p="http://schemas.microsoft.com/office/2006/metadata/properties" xmlns:ns2="d3b0d2b4-35ae-4d90-b021-13d44d19e0e7" xmlns:ns3="06fa8664-7bdd-4719-a8ba-f9d5f998164f" targetNamespace="http://schemas.microsoft.com/office/2006/metadata/properties" ma:root="true" ma:fieldsID="aa9b093a6ee3d2afb47d821b6c16c906" ns2:_="" ns3:_="">
    <xsd:import namespace="d3b0d2b4-35ae-4d90-b021-13d44d19e0e7"/>
    <xsd:import namespace="06fa8664-7bdd-4719-a8ba-f9d5f9981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0d2b4-35ae-4d90-b021-13d44d19e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8f95e1-b47f-4030-a8fa-ecc0ae1b6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8664-7bdd-4719-a8ba-f9d5f99816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86e3c05-8b1a-4efd-b802-bda6b7a11617}" ma:internalName="TaxCatchAll" ma:showField="CatchAllData" ma:web="06fa8664-7bdd-4719-a8ba-f9d5f9981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b0d2b4-35ae-4d90-b021-13d44d19e0e7">
      <Terms xmlns="http://schemas.microsoft.com/office/infopath/2007/PartnerControls"/>
    </lcf76f155ced4ddcb4097134ff3c332f>
    <TaxCatchAll xmlns="06fa8664-7bdd-4719-a8ba-f9d5f998164f" xsi:nil="true"/>
  </documentManagement>
</p:properties>
</file>

<file path=customXml/itemProps1.xml><?xml version="1.0" encoding="utf-8"?>
<ds:datastoreItem xmlns:ds="http://schemas.openxmlformats.org/officeDocument/2006/customXml" ds:itemID="{3A69B4A8-9F79-4CB7-9ADD-B27ABDDCF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8A8F4-8A28-444F-A62B-45BC471F5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0d2b4-35ae-4d90-b021-13d44d19e0e7"/>
    <ds:schemaRef ds:uri="06fa8664-7bdd-4719-a8ba-f9d5f9981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9707D-4FF9-4522-972B-A7556F3289B0}">
  <ds:schemaRefs>
    <ds:schemaRef ds:uri="http://schemas.microsoft.com/office/2006/metadata/properties"/>
    <ds:schemaRef ds:uri="http://schemas.microsoft.com/office/infopath/2007/PartnerControls"/>
    <ds:schemaRef ds:uri="d3b0d2b4-35ae-4d90-b021-13d44d19e0e7"/>
    <ds:schemaRef ds:uri="06fa8664-7bdd-4719-a8ba-f9d5f99816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Prototype</vt:lpstr>
      <vt:lpstr>List</vt:lpstr>
      <vt:lpstr>Estimate</vt:lpstr>
      <vt:lpstr>Binding</vt:lpstr>
      <vt:lpstr>Sqfoot</vt:lpstr>
    </vt:vector>
  </TitlesOfParts>
  <Manager/>
  <Company>Missoula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Flanna McLarty</dc:creator>
  <cp:keywords/>
  <dc:description/>
  <cp:lastModifiedBy>Allison Franz</cp:lastModifiedBy>
  <cp:revision/>
  <dcterms:created xsi:type="dcterms:W3CDTF">2023-12-13T19:42:00Z</dcterms:created>
  <dcterms:modified xsi:type="dcterms:W3CDTF">2025-04-07T22:09:13Z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0x010100E39B31B04429924493818AC29C960FCE</vt:lpwstr>
  </property>
  <property fmtid="{D5CDD505-2E9C-101B-9397-08002B2CF9AE}" pid="3" name="MediaServiceImageTags">
    <vt:lpwstr/>
  </property>
</Properties>
</file>